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tabRatio="642" activeTab="0"/>
  </bookViews>
  <sheets>
    <sheet name="早熟" sheetId="1" r:id="rId1"/>
    <sheet name="中早熟" sheetId="2" r:id="rId2"/>
    <sheet name="高密中熟" sheetId="3" r:id="rId3"/>
    <sheet name="中晚熟" sheetId="4" r:id="rId4"/>
    <sheet name="晚熟一组" sheetId="5" r:id="rId5"/>
    <sheet name="晚熟二组" sheetId="6" r:id="rId6"/>
  </sheets>
  <definedNames>
    <definedName name="_xlnm.Print_Area" localSheetId="2">'高密中熟'!$B$2:$J$28</definedName>
    <definedName name="_xlnm.Print_Area" localSheetId="5">'晚熟二组'!$B$1:$F$27</definedName>
    <definedName name="_xlnm.Print_Area" localSheetId="4">'晚熟一组'!$B$1:$Z$27</definedName>
    <definedName name="_xlnm.Print_Area" localSheetId="0">'早熟'!$B$1:$H$29</definedName>
    <definedName name="_xlnm.Print_Area" localSheetId="3">'中晚熟'!$B$1:$M$27</definedName>
    <definedName name="_xlnm.Print_Area" localSheetId="1">'中早熟'!$B$1:$O$31</definedName>
    <definedName name="_xlnm.Print_Titles" localSheetId="2">'高密中熟'!$B:$C</definedName>
    <definedName name="_xlnm.Print_Titles" localSheetId="5">'晚熟二组'!$B:$C</definedName>
    <definedName name="_xlnm.Print_Titles" localSheetId="4">'晚熟一组'!$B:$C</definedName>
    <definedName name="_xlnm.Print_Titles" localSheetId="3">'中晚熟'!$B:$C</definedName>
    <definedName name="_xlnm.Print_Titles" localSheetId="1">'中早熟'!$B:$C</definedName>
  </definedNames>
  <calcPr fullCalcOnLoad="1"/>
</workbook>
</file>

<file path=xl/sharedStrings.xml><?xml version="1.0" encoding="utf-8"?>
<sst xmlns="http://schemas.openxmlformats.org/spreadsheetml/2006/main" count="315" uniqueCount="116">
  <si>
    <t>省院</t>
  </si>
  <si>
    <t>第二部分          吉林省玉米杂交种试验附件</t>
  </si>
  <si>
    <t>附件1     区试试验产量</t>
  </si>
  <si>
    <t>表1   早熟组</t>
  </si>
  <si>
    <t>单位:公斤/公顷</t>
  </si>
  <si>
    <t>试验               地点</t>
  </si>
  <si>
    <t>品种名称</t>
  </si>
  <si>
    <t>稷秾68</t>
  </si>
  <si>
    <t>SY1058</t>
  </si>
  <si>
    <t>源玉3(ck)</t>
  </si>
  <si>
    <t>哈丰2号</t>
  </si>
  <si>
    <t>W919</t>
  </si>
  <si>
    <t>白山临江</t>
  </si>
  <si>
    <t>敦化新源</t>
  </si>
  <si>
    <t>延边院</t>
  </si>
  <si>
    <t>白山石人</t>
  </si>
  <si>
    <t>抚松万良</t>
  </si>
  <si>
    <t>平均产量</t>
  </si>
  <si>
    <t>比CK±％</t>
  </si>
  <si>
    <t>增点/总点</t>
  </si>
  <si>
    <t>4/5</t>
  </si>
  <si>
    <t>3/5</t>
  </si>
  <si>
    <t>2/5</t>
  </si>
  <si>
    <t>0/5</t>
  </si>
  <si>
    <t>位次</t>
  </si>
  <si>
    <t>产量</t>
  </si>
  <si>
    <t>表2  中早熟</t>
  </si>
  <si>
    <t>春光69</t>
  </si>
  <si>
    <t>中试6101</t>
  </si>
  <si>
    <t>银河107</t>
  </si>
  <si>
    <t>吉单27(ck)</t>
  </si>
  <si>
    <t>BF360</t>
  </si>
  <si>
    <t>金阳1号</t>
  </si>
  <si>
    <t>LY217</t>
  </si>
  <si>
    <t>H1202</t>
  </si>
  <si>
    <t>DM0425</t>
  </si>
  <si>
    <t>吉单449</t>
  </si>
  <si>
    <t>四育201</t>
  </si>
  <si>
    <t>稷秾19</t>
  </si>
  <si>
    <t>白山河口</t>
  </si>
  <si>
    <t>蛟河白石山</t>
  </si>
  <si>
    <t>龙井德新</t>
  </si>
  <si>
    <t>5/6</t>
  </si>
  <si>
    <t>4/6</t>
  </si>
  <si>
    <t>2/6</t>
  </si>
  <si>
    <t>3/6</t>
  </si>
  <si>
    <t>0/6</t>
  </si>
  <si>
    <t>代号</t>
  </si>
  <si>
    <t>吉林院</t>
  </si>
  <si>
    <t>伊通稷侬</t>
  </si>
  <si>
    <t>白城院</t>
  </si>
  <si>
    <t>先玉335（ck)</t>
  </si>
  <si>
    <t>JH153</t>
  </si>
  <si>
    <t>穗育65</t>
  </si>
  <si>
    <t>NX228</t>
  </si>
  <si>
    <t>HY704</t>
  </si>
  <si>
    <t>ZN98</t>
  </si>
  <si>
    <t>丰合6号</t>
  </si>
  <si>
    <t>农大科茂</t>
  </si>
  <si>
    <t>1/5</t>
  </si>
  <si>
    <t xml:space="preserve">      表5  中晚熟组</t>
  </si>
  <si>
    <t>富城2</t>
  </si>
  <si>
    <t>丹8148</t>
  </si>
  <si>
    <t>吉明玉711</t>
  </si>
  <si>
    <t>先玉335     (ck)</t>
  </si>
  <si>
    <t>伊单40</t>
  </si>
  <si>
    <t>春城802</t>
  </si>
  <si>
    <t>科泰500</t>
  </si>
  <si>
    <t>KD127</t>
  </si>
  <si>
    <t>科泰868</t>
  </si>
  <si>
    <t>春光348</t>
  </si>
  <si>
    <t>东亚种业</t>
  </si>
  <si>
    <t>伊通稷秾</t>
  </si>
  <si>
    <t>永吉</t>
  </si>
  <si>
    <t>吉林    院</t>
  </si>
  <si>
    <t>东亚   种业</t>
  </si>
  <si>
    <t>伊通    稷秾</t>
  </si>
  <si>
    <t xml:space="preserve">    表6     中晚熟-晚熟高密组</t>
  </si>
  <si>
    <t>辰禾689</t>
  </si>
  <si>
    <t>DX102</t>
  </si>
  <si>
    <t>先玉1119</t>
  </si>
  <si>
    <t>银河159</t>
  </si>
  <si>
    <t>亨达112</t>
  </si>
  <si>
    <t>先玉1110</t>
  </si>
  <si>
    <t>铁研36</t>
  </si>
  <si>
    <t>10TY-12</t>
  </si>
  <si>
    <t>农华101</t>
  </si>
  <si>
    <t>HW217</t>
  </si>
  <si>
    <t>郑单958   (ck)</t>
  </si>
  <si>
    <t>大龙625</t>
  </si>
  <si>
    <t>玉龙9</t>
  </si>
  <si>
    <t>伟科3757</t>
  </si>
  <si>
    <t>吉单87</t>
  </si>
  <si>
    <t>奥玉024</t>
  </si>
  <si>
    <t>吉单572</t>
  </si>
  <si>
    <t>利单388</t>
  </si>
  <si>
    <t>吉生117</t>
  </si>
  <si>
    <t>S1202</t>
  </si>
  <si>
    <t>MF156</t>
  </si>
  <si>
    <t>长单297</t>
  </si>
  <si>
    <t>G1306</t>
  </si>
  <si>
    <t>长春院</t>
  </si>
  <si>
    <t>金庆种业</t>
  </si>
  <si>
    <t>银河种业</t>
  </si>
  <si>
    <t>吉东种业</t>
  </si>
  <si>
    <t>长春       院</t>
  </si>
  <si>
    <t>金庆    种业</t>
  </si>
  <si>
    <t>银河   种业</t>
  </si>
  <si>
    <t>吉东      种业</t>
  </si>
  <si>
    <t>郑单958(ck)</t>
  </si>
  <si>
    <t xml:space="preserve">    表7     晚熟二组</t>
  </si>
  <si>
    <t>平安190</t>
  </si>
  <si>
    <t>DXZY16</t>
  </si>
  <si>
    <t>王义种业</t>
  </si>
  <si>
    <t>农大   科茂</t>
  </si>
  <si>
    <t>吉东   种业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</si>
</sst>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.0;_렀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i/>
      <sz val="10"/>
      <name val="宋体"/>
      <family val="0"/>
    </font>
    <font>
      <sz val="10"/>
      <color indexed="10"/>
      <name val="宋体"/>
      <family val="0"/>
    </font>
    <font>
      <sz val="11"/>
      <name val="隶书"/>
      <family val="0"/>
    </font>
    <font>
      <sz val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7" fontId="20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76" fontId="20" fillId="0" borderId="0" xfId="40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5">
      <selection activeCell="G14" sqref="G14"/>
    </sheetView>
  </sheetViews>
  <sheetFormatPr defaultColWidth="9.00390625" defaultRowHeight="14.25"/>
  <cols>
    <col min="1" max="1" width="8.125" style="2" customWidth="1"/>
    <col min="2" max="2" width="9.375" style="2" customWidth="1"/>
    <col min="3" max="3" width="9.00390625" style="2" bestFit="1" customWidth="1"/>
    <col min="4" max="8" width="10.00390625" style="2" customWidth="1"/>
    <col min="9" max="219" width="9.00390625" style="2" bestFit="1" customWidth="1"/>
    <col min="220" max="16384" width="9.00390625" style="2" customWidth="1"/>
  </cols>
  <sheetData>
    <row r="1" spans="2:8" ht="21" customHeight="1">
      <c r="B1" s="44" t="s">
        <v>1</v>
      </c>
      <c r="C1" s="44"/>
      <c r="D1" s="44"/>
      <c r="E1" s="44"/>
      <c r="F1" s="44"/>
      <c r="G1" s="44"/>
      <c r="H1" s="44"/>
    </row>
    <row r="2" spans="2:8" ht="21" customHeight="1">
      <c r="B2" s="44" t="s">
        <v>2</v>
      </c>
      <c r="C2" s="44"/>
      <c r="D2" s="44"/>
      <c r="E2" s="44"/>
      <c r="F2" s="44"/>
      <c r="G2" s="44"/>
      <c r="H2" s="44"/>
    </row>
    <row r="3" spans="5:7" s="1" customFormat="1" ht="19.5" customHeight="1">
      <c r="E3" s="32" t="s">
        <v>3</v>
      </c>
      <c r="G3" s="1" t="s">
        <v>4</v>
      </c>
    </row>
    <row r="4" spans="2:8" ht="14.25" customHeight="1" hidden="1">
      <c r="B4" s="8"/>
      <c r="D4" s="2">
        <v>8</v>
      </c>
      <c r="E4" s="2">
        <v>4</v>
      </c>
      <c r="G4" s="2">
        <v>7</v>
      </c>
      <c r="H4" s="2">
        <v>2</v>
      </c>
    </row>
    <row r="5" spans="2:8" ht="17.25" customHeight="1">
      <c r="B5" s="45" t="s">
        <v>5</v>
      </c>
      <c r="C5" s="28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</row>
    <row r="6" spans="2:8" ht="17.25" customHeight="1">
      <c r="B6" s="42"/>
      <c r="C6" s="17" t="s">
        <v>12</v>
      </c>
      <c r="D6" s="17">
        <v>1008</v>
      </c>
      <c r="E6" s="17">
        <v>1004</v>
      </c>
      <c r="F6" s="17"/>
      <c r="G6" s="17">
        <v>1006</v>
      </c>
      <c r="H6" s="17">
        <v>1001</v>
      </c>
    </row>
    <row r="7" spans="2:8" ht="17.25" customHeight="1">
      <c r="B7" s="42"/>
      <c r="C7" s="2" t="s">
        <v>13</v>
      </c>
      <c r="D7" s="2">
        <v>1310</v>
      </c>
      <c r="E7" s="2">
        <v>1301</v>
      </c>
      <c r="G7" s="2">
        <v>1302</v>
      </c>
      <c r="H7" s="2">
        <v>1307</v>
      </c>
    </row>
    <row r="8" spans="2:8" ht="17.25" customHeight="1">
      <c r="B8" s="42"/>
      <c r="C8" s="2" t="s">
        <v>14</v>
      </c>
      <c r="D8" s="2">
        <v>1508</v>
      </c>
      <c r="E8" s="2">
        <v>1510</v>
      </c>
      <c r="G8" s="2">
        <v>1503</v>
      </c>
      <c r="H8" s="2">
        <v>1509</v>
      </c>
    </row>
    <row r="9" spans="2:8" ht="17.25" customHeight="1">
      <c r="B9" s="42"/>
      <c r="C9" s="2" t="s">
        <v>15</v>
      </c>
      <c r="D9" s="2">
        <v>1206</v>
      </c>
      <c r="E9" s="2">
        <v>1203</v>
      </c>
      <c r="G9" s="2">
        <v>1207</v>
      </c>
      <c r="H9" s="2">
        <v>1205</v>
      </c>
    </row>
    <row r="10" spans="2:8" ht="17.25" customHeight="1">
      <c r="B10" s="42"/>
      <c r="C10" s="18" t="s">
        <v>16</v>
      </c>
      <c r="D10" s="18">
        <v>1102</v>
      </c>
      <c r="E10" s="18">
        <v>1109</v>
      </c>
      <c r="F10" s="18"/>
      <c r="G10" s="18">
        <v>1110</v>
      </c>
      <c r="H10" s="18">
        <v>1104</v>
      </c>
    </row>
    <row r="11" spans="2:8" ht="17.25" customHeight="1">
      <c r="B11" s="42"/>
      <c r="C11" s="2" t="s">
        <v>17</v>
      </c>
      <c r="D11" s="9">
        <f>(D15+D18+D21+D24+D27)/5</f>
        <v>10160.26343470483</v>
      </c>
      <c r="E11" s="9">
        <f>(E15+E18+E21+E24+E27)/5</f>
        <v>10026.089552772808</v>
      </c>
      <c r="F11" s="9">
        <f>(F15+F18+F21+F24+F27)/5</f>
        <v>9768.05245080501</v>
      </c>
      <c r="G11" s="9">
        <f>(G15+G18+G21+G24+G27)/5</f>
        <v>8944.609648181275</v>
      </c>
      <c r="H11" s="9">
        <f>(H15+H18+H21+H24+H27)/5</f>
        <v>8450.426094215862</v>
      </c>
    </row>
    <row r="12" spans="2:8" ht="17.25" customHeight="1">
      <c r="B12" s="42"/>
      <c r="C12" s="2" t="s">
        <v>18</v>
      </c>
      <c r="D12" s="9">
        <f>(D11/9768.1-1)*100</f>
        <v>4.014736076666181</v>
      </c>
      <c r="E12" s="9">
        <f>(E11/9768.1-1)*100</f>
        <v>2.641143648947164</v>
      </c>
      <c r="F12" s="9">
        <f>(F11/9768.1-1)*100</f>
        <v>-0.00048678038708782623</v>
      </c>
      <c r="G12" s="9">
        <f>(G11/9768.1-1)*100</f>
        <v>-8.430404600881703</v>
      </c>
      <c r="H12" s="9">
        <f>(H11/9768.1-1)*100</f>
        <v>-13.489562000636134</v>
      </c>
    </row>
    <row r="13" spans="2:8" ht="17.25" customHeight="1">
      <c r="B13" s="42"/>
      <c r="C13" s="2" t="s">
        <v>19</v>
      </c>
      <c r="D13" s="30" t="s">
        <v>21</v>
      </c>
      <c r="E13" s="30" t="s">
        <v>21</v>
      </c>
      <c r="F13" s="30"/>
      <c r="G13" s="30" t="s">
        <v>22</v>
      </c>
      <c r="H13" s="30" t="s">
        <v>23</v>
      </c>
    </row>
    <row r="14" spans="2:8" ht="17.25" customHeight="1">
      <c r="B14" s="42"/>
      <c r="C14" s="2" t="s">
        <v>24</v>
      </c>
      <c r="D14" s="29">
        <v>7</v>
      </c>
      <c r="E14" s="29">
        <v>8</v>
      </c>
      <c r="F14" s="29">
        <v>9</v>
      </c>
      <c r="G14" s="29">
        <v>10</v>
      </c>
      <c r="H14" s="29">
        <v>11</v>
      </c>
    </row>
    <row r="15" spans="2:8" ht="17.25" customHeight="1">
      <c r="B15" s="46" t="s">
        <v>12</v>
      </c>
      <c r="C15" s="17" t="s">
        <v>25</v>
      </c>
      <c r="D15" s="34">
        <v>10616.7</v>
      </c>
      <c r="E15" s="34">
        <v>8522.2</v>
      </c>
      <c r="F15" s="35">
        <v>9379.4</v>
      </c>
      <c r="G15" s="34">
        <v>7277.7</v>
      </c>
      <c r="H15" s="34">
        <v>7738.9</v>
      </c>
    </row>
    <row r="16" spans="2:8" ht="17.25" customHeight="1">
      <c r="B16" s="41"/>
      <c r="C16" s="2" t="s">
        <v>18</v>
      </c>
      <c r="D16" s="9">
        <f>(D15/9379.4-1)*100</f>
        <v>13.191675373691304</v>
      </c>
      <c r="E16" s="9">
        <f>(E15/9379.4-1)*100</f>
        <v>-9.139177346098881</v>
      </c>
      <c r="F16" s="9">
        <f>(F15/9379.4-1)*100</f>
        <v>0</v>
      </c>
      <c r="G16" s="9">
        <f>(G15/9379.4-1)*100</f>
        <v>-22.407616691899268</v>
      </c>
      <c r="H16" s="9">
        <f>(H15/9379.4-1)*100</f>
        <v>-17.49045781180033</v>
      </c>
    </row>
    <row r="17" spans="2:8" ht="17.25" customHeight="1">
      <c r="B17" s="41"/>
      <c r="C17" s="2" t="s">
        <v>24</v>
      </c>
      <c r="D17" s="13">
        <v>2</v>
      </c>
      <c r="E17" s="13">
        <v>9</v>
      </c>
      <c r="F17" s="13">
        <v>7</v>
      </c>
      <c r="G17" s="13">
        <v>11</v>
      </c>
      <c r="H17" s="13">
        <v>10</v>
      </c>
    </row>
    <row r="18" spans="2:8" ht="17.25" customHeight="1">
      <c r="B18" s="41" t="s">
        <v>13</v>
      </c>
      <c r="C18" s="2" t="s">
        <v>25</v>
      </c>
      <c r="D18" s="9">
        <v>9324.775193798449</v>
      </c>
      <c r="E18" s="9">
        <v>11081.350029815145</v>
      </c>
      <c r="F18" s="9">
        <v>9733.862254025044</v>
      </c>
      <c r="G18" s="9">
        <v>9144.220035778175</v>
      </c>
      <c r="H18" s="9">
        <v>8224.623732856293</v>
      </c>
    </row>
    <row r="19" spans="2:8" ht="17.25" customHeight="1">
      <c r="B19" s="41"/>
      <c r="C19" s="2" t="s">
        <v>18</v>
      </c>
      <c r="D19" s="9">
        <f>(D18/9733.9-1)*100</f>
        <v>-4.203092349433946</v>
      </c>
      <c r="E19" s="9">
        <f>(E18/9733.9-1)*100</f>
        <v>13.842858770021738</v>
      </c>
      <c r="F19" s="9">
        <f>(F18/9733.9-1)*100</f>
        <v>-0.00038777853641480675</v>
      </c>
      <c r="G19" s="9">
        <f>(G18/9733.9-1)*100</f>
        <v>-6.058003104837983</v>
      </c>
      <c r="H19" s="9">
        <f>(H18/9733.9-1)*100</f>
        <v>-15.505360309266658</v>
      </c>
    </row>
    <row r="20" spans="2:8" ht="17.25" customHeight="1">
      <c r="B20" s="41"/>
      <c r="C20" s="2" t="s">
        <v>24</v>
      </c>
      <c r="D20" s="2">
        <v>9</v>
      </c>
      <c r="E20" s="2">
        <v>2</v>
      </c>
      <c r="F20" s="2">
        <v>6</v>
      </c>
      <c r="G20" s="2">
        <v>10</v>
      </c>
      <c r="H20" s="2">
        <v>11</v>
      </c>
    </row>
    <row r="21" spans="2:8" ht="17.25" customHeight="1">
      <c r="B21" s="41" t="s">
        <v>14</v>
      </c>
      <c r="C21" s="2" t="s">
        <v>25</v>
      </c>
      <c r="D21" s="9">
        <v>8159.841979725701</v>
      </c>
      <c r="E21" s="9">
        <v>8114.397734048897</v>
      </c>
      <c r="F21" s="9">
        <v>9307</v>
      </c>
      <c r="G21" s="9">
        <v>7101.128205128204</v>
      </c>
      <c r="H21" s="9">
        <v>8876.106738223018</v>
      </c>
    </row>
    <row r="22" spans="2:8" ht="17.25" customHeight="1">
      <c r="B22" s="41"/>
      <c r="C22" s="2" t="s">
        <v>18</v>
      </c>
      <c r="D22" s="9">
        <f>(D21/9307-1)*100</f>
        <v>-12.325755026048125</v>
      </c>
      <c r="E22" s="9">
        <f>(E21/9307-1)*100</f>
        <v>-12.814035306232974</v>
      </c>
      <c r="F22" s="9">
        <f>(F21/9307-1)*100</f>
        <v>0</v>
      </c>
      <c r="G22" s="9">
        <f>(G21/9307-1)*100</f>
        <v>-23.701211935874035</v>
      </c>
      <c r="H22" s="9">
        <f>(H21/9307-1)*100</f>
        <v>-4.629776101611505</v>
      </c>
    </row>
    <row r="23" spans="2:8" ht="17.25" customHeight="1">
      <c r="B23" s="41"/>
      <c r="C23" s="2" t="s">
        <v>24</v>
      </c>
      <c r="D23" s="2">
        <v>9</v>
      </c>
      <c r="E23" s="2">
        <v>10</v>
      </c>
      <c r="F23" s="2">
        <v>7</v>
      </c>
      <c r="G23" s="2">
        <v>11</v>
      </c>
      <c r="H23" s="2">
        <v>8</v>
      </c>
    </row>
    <row r="24" spans="2:8" ht="17.25" customHeight="1">
      <c r="B24" s="42" t="s">
        <v>15</v>
      </c>
      <c r="C24" s="2" t="s">
        <v>25</v>
      </c>
      <c r="D24" s="36">
        <v>10275</v>
      </c>
      <c r="E24" s="36">
        <v>9862.5</v>
      </c>
      <c r="F24" s="36">
        <v>9406.2</v>
      </c>
      <c r="G24" s="36">
        <v>10037.5</v>
      </c>
      <c r="H24" s="36">
        <v>8425</v>
      </c>
    </row>
    <row r="25" spans="1:8" ht="17.25" customHeight="1">
      <c r="A25" s="9"/>
      <c r="B25" s="42"/>
      <c r="C25" s="2" t="s">
        <v>18</v>
      </c>
      <c r="D25" s="9">
        <f>(D24/9406.2-1)*100</f>
        <v>9.236461057600298</v>
      </c>
      <c r="E25" s="9">
        <f>(E24/9406.2-1)*100</f>
        <v>4.851055686674743</v>
      </c>
      <c r="F25" s="9">
        <f>(F24/9406.2-1)*100</f>
        <v>0</v>
      </c>
      <c r="G25" s="9">
        <f>(G24/9406.2-1)*100</f>
        <v>6.71153069252195</v>
      </c>
      <c r="H25" s="9">
        <f>(H24/9406.2-1)*100</f>
        <v>-10.43141757564161</v>
      </c>
    </row>
    <row r="26" spans="2:8" ht="17.25" customHeight="1">
      <c r="B26" s="42"/>
      <c r="C26" s="2" t="s">
        <v>24</v>
      </c>
      <c r="D26" s="2">
        <v>2</v>
      </c>
      <c r="E26" s="2">
        <v>7</v>
      </c>
      <c r="F26" s="2">
        <v>10</v>
      </c>
      <c r="G26" s="2">
        <v>5</v>
      </c>
      <c r="H26" s="2">
        <v>11</v>
      </c>
    </row>
    <row r="27" spans="2:8" ht="17.25" customHeight="1">
      <c r="B27" s="42" t="s">
        <v>16</v>
      </c>
      <c r="C27" s="2" t="s">
        <v>25</v>
      </c>
      <c r="D27" s="9">
        <v>12425</v>
      </c>
      <c r="E27" s="9">
        <v>12550</v>
      </c>
      <c r="F27" s="9">
        <v>11013.8</v>
      </c>
      <c r="G27" s="9">
        <v>11162.5</v>
      </c>
      <c r="H27" s="9">
        <v>8987.5</v>
      </c>
    </row>
    <row r="28" spans="2:8" ht="17.25" customHeight="1">
      <c r="B28" s="42"/>
      <c r="C28" s="2" t="s">
        <v>18</v>
      </c>
      <c r="D28" s="9">
        <f>(D27/11013.8-1)*100</f>
        <v>12.813016397610276</v>
      </c>
      <c r="E28" s="9">
        <f>(E27/11013.8-1)*100</f>
        <v>13.947956200403144</v>
      </c>
      <c r="F28" s="9">
        <f>(F27/11013.8-1)*100</f>
        <v>0</v>
      </c>
      <c r="G28" s="9">
        <f>(G27/11013.8-1)*100</f>
        <v>1.350124389402385</v>
      </c>
      <c r="H28" s="9">
        <f>(H27/11013.8-1)*100</f>
        <v>-18.397828179193365</v>
      </c>
    </row>
    <row r="29" spans="2:8" ht="17.25" customHeight="1">
      <c r="B29" s="43"/>
      <c r="C29" s="18" t="s">
        <v>24</v>
      </c>
      <c r="D29" s="18">
        <v>6</v>
      </c>
      <c r="E29" s="18">
        <v>5</v>
      </c>
      <c r="F29" s="18">
        <v>10</v>
      </c>
      <c r="G29" s="18">
        <v>9</v>
      </c>
      <c r="H29" s="18">
        <v>11</v>
      </c>
    </row>
  </sheetData>
  <mergeCells count="8">
    <mergeCell ref="B1:H1"/>
    <mergeCell ref="B2:H2"/>
    <mergeCell ref="B5:B14"/>
    <mergeCell ref="B15:B17"/>
    <mergeCell ref="B18:B20"/>
    <mergeCell ref="B21:B23"/>
    <mergeCell ref="B24:B26"/>
    <mergeCell ref="B27:B29"/>
  </mergeCells>
  <printOptions horizontalCentered="1" verticalCentered="1"/>
  <pageMargins left="0.19652777777777777" right="0.15694444444444444" top="0.5902777777777778" bottom="0.393055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D1">
      <selection activeCell="O1" sqref="O1:O16384"/>
    </sheetView>
  </sheetViews>
  <sheetFormatPr defaultColWidth="9.00390625" defaultRowHeight="15.75" customHeight="1"/>
  <cols>
    <col min="1" max="1" width="9.375" style="2" customWidth="1"/>
    <col min="2" max="2" width="14.875" style="2" customWidth="1"/>
    <col min="3" max="3" width="14.375" style="2" customWidth="1"/>
    <col min="4" max="6" width="9.00390625" style="2" bestFit="1" customWidth="1"/>
    <col min="7" max="7" width="9.375" style="2" customWidth="1"/>
    <col min="8" max="15" width="9.75390625" style="2" customWidth="1"/>
    <col min="16" max="247" width="9.00390625" style="2" bestFit="1" customWidth="1"/>
    <col min="248" max="16384" width="9.00390625" style="2" customWidth="1"/>
  </cols>
  <sheetData>
    <row r="1" spans="4:6" s="1" customFormat="1" ht="15" customHeight="1">
      <c r="D1" s="32" t="s">
        <v>26</v>
      </c>
      <c r="F1" s="1" t="s">
        <v>4</v>
      </c>
    </row>
    <row r="2" spans="3:15" ht="15.75" customHeight="1" hidden="1">
      <c r="C2" s="8"/>
      <c r="D2" s="2">
        <v>5</v>
      </c>
      <c r="E2" s="2">
        <v>11</v>
      </c>
      <c r="F2" s="2">
        <v>20</v>
      </c>
      <c r="H2" s="2">
        <v>6</v>
      </c>
      <c r="I2" s="2">
        <v>15</v>
      </c>
      <c r="J2" s="2">
        <v>3</v>
      </c>
      <c r="K2" s="2">
        <v>19</v>
      </c>
      <c r="L2" s="2">
        <v>9</v>
      </c>
      <c r="M2" s="2">
        <v>4</v>
      </c>
      <c r="N2" s="2">
        <v>14</v>
      </c>
      <c r="O2" s="2">
        <v>16</v>
      </c>
    </row>
    <row r="3" spans="2:15" ht="16.5" customHeight="1">
      <c r="B3" s="45" t="s">
        <v>5</v>
      </c>
      <c r="C3" s="19" t="s">
        <v>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38</v>
      </c>
    </row>
    <row r="4" spans="2:15" ht="16.5" customHeight="1">
      <c r="B4" s="42"/>
      <c r="C4" s="2" t="s">
        <v>14</v>
      </c>
      <c r="D4" s="2">
        <v>2020</v>
      </c>
      <c r="E4" s="2">
        <v>2001</v>
      </c>
      <c r="F4" s="2">
        <v>2015</v>
      </c>
      <c r="H4" s="2">
        <v>2017</v>
      </c>
      <c r="I4" s="2">
        <v>2016</v>
      </c>
      <c r="J4" s="2">
        <v>2011</v>
      </c>
      <c r="K4" s="2">
        <v>2014</v>
      </c>
      <c r="L4" s="2">
        <v>2012</v>
      </c>
      <c r="M4" s="2">
        <v>2019</v>
      </c>
      <c r="N4" s="2">
        <v>2003</v>
      </c>
      <c r="O4" s="2">
        <v>2004</v>
      </c>
    </row>
    <row r="5" spans="2:15" ht="16.5" customHeight="1">
      <c r="B5" s="42"/>
      <c r="C5" s="2" t="s">
        <v>39</v>
      </c>
      <c r="D5" s="2">
        <v>2218</v>
      </c>
      <c r="E5" s="2">
        <v>2209</v>
      </c>
      <c r="F5" s="2">
        <v>2215</v>
      </c>
      <c r="H5" s="2">
        <v>2203</v>
      </c>
      <c r="I5" s="2">
        <v>2217</v>
      </c>
      <c r="J5" s="2">
        <v>2206</v>
      </c>
      <c r="K5" s="2">
        <v>2208</v>
      </c>
      <c r="L5" s="2">
        <v>2214</v>
      </c>
      <c r="M5" s="2">
        <v>2212</v>
      </c>
      <c r="N5" s="2">
        <v>2207</v>
      </c>
      <c r="O5" s="2">
        <v>2202</v>
      </c>
    </row>
    <row r="6" spans="2:15" ht="16.5" customHeight="1">
      <c r="B6" s="42"/>
      <c r="C6" s="2" t="s">
        <v>40</v>
      </c>
      <c r="D6" s="2">
        <v>2409</v>
      </c>
      <c r="E6" s="2">
        <v>2416</v>
      </c>
      <c r="F6" s="2">
        <v>2403</v>
      </c>
      <c r="H6" s="2">
        <v>2404</v>
      </c>
      <c r="I6" s="2">
        <v>2402</v>
      </c>
      <c r="J6" s="2">
        <v>2407</v>
      </c>
      <c r="K6" s="2">
        <v>2411</v>
      </c>
      <c r="L6" s="2">
        <v>2410</v>
      </c>
      <c r="M6" s="2">
        <v>2418</v>
      </c>
      <c r="N6" s="2">
        <v>2406</v>
      </c>
      <c r="O6" s="2">
        <v>2419</v>
      </c>
    </row>
    <row r="7" spans="2:15" ht="16.5" customHeight="1">
      <c r="B7" s="42"/>
      <c r="C7" s="2" t="s">
        <v>41</v>
      </c>
      <c r="D7" s="2">
        <v>2107</v>
      </c>
      <c r="E7" s="2">
        <v>2111</v>
      </c>
      <c r="F7" s="2">
        <v>2104</v>
      </c>
      <c r="H7" s="2">
        <v>2103</v>
      </c>
      <c r="I7" s="2">
        <v>2108</v>
      </c>
      <c r="J7" s="2">
        <v>2115</v>
      </c>
      <c r="K7" s="2">
        <v>2101</v>
      </c>
      <c r="L7" s="2">
        <v>2109</v>
      </c>
      <c r="M7" s="2">
        <v>2113</v>
      </c>
      <c r="N7" s="2">
        <v>2105</v>
      </c>
      <c r="O7" s="2">
        <v>2120</v>
      </c>
    </row>
    <row r="8" spans="2:15" ht="16.5" customHeight="1">
      <c r="B8" s="42"/>
      <c r="C8" s="2" t="s">
        <v>16</v>
      </c>
      <c r="D8" s="2">
        <v>2316</v>
      </c>
      <c r="E8" s="2">
        <v>2305</v>
      </c>
      <c r="F8" s="2">
        <v>2311</v>
      </c>
      <c r="H8" s="2">
        <v>2304</v>
      </c>
      <c r="I8" s="2">
        <v>2313</v>
      </c>
      <c r="J8" s="2">
        <v>2309</v>
      </c>
      <c r="K8" s="2">
        <v>2302</v>
      </c>
      <c r="L8" s="2">
        <v>2315</v>
      </c>
      <c r="M8" s="2">
        <v>2310</v>
      </c>
      <c r="N8" s="2">
        <v>2319</v>
      </c>
      <c r="O8" s="2">
        <v>2308</v>
      </c>
    </row>
    <row r="9" spans="2:15" ht="16.5" customHeight="1">
      <c r="B9" s="42"/>
      <c r="C9" s="2" t="s">
        <v>13</v>
      </c>
      <c r="D9" s="2">
        <v>2514</v>
      </c>
      <c r="E9" s="2">
        <v>2512</v>
      </c>
      <c r="F9" s="2">
        <v>2515</v>
      </c>
      <c r="H9" s="2">
        <v>2507</v>
      </c>
      <c r="I9" s="2">
        <v>2505</v>
      </c>
      <c r="J9" s="2">
        <v>2509</v>
      </c>
      <c r="K9" s="2">
        <v>2506</v>
      </c>
      <c r="L9" s="2">
        <v>2510</v>
      </c>
      <c r="M9" s="2">
        <v>2508</v>
      </c>
      <c r="N9" s="2">
        <v>2511</v>
      </c>
      <c r="O9" s="2">
        <v>2516</v>
      </c>
    </row>
    <row r="10" spans="2:15" ht="16.5" customHeight="1">
      <c r="B10" s="42"/>
      <c r="C10" s="17" t="s">
        <v>17</v>
      </c>
      <c r="D10" s="20">
        <f aca="true" t="shared" si="0" ref="D10:O10">(D14+D17+D20+D23+D26+D29)/6</f>
        <v>11643.635123847407</v>
      </c>
      <c r="E10" s="20">
        <f t="shared" si="0"/>
        <v>11438.41350513103</v>
      </c>
      <c r="F10" s="20">
        <f t="shared" si="0"/>
        <v>11373.079870673779</v>
      </c>
      <c r="G10" s="20">
        <f t="shared" si="0"/>
        <v>11311.961926905307</v>
      </c>
      <c r="H10" s="20">
        <f t="shared" si="0"/>
        <v>11303.010311080247</v>
      </c>
      <c r="I10" s="20">
        <f t="shared" si="0"/>
        <v>11272.418256907455</v>
      </c>
      <c r="J10" s="20">
        <f t="shared" si="0"/>
        <v>11221.430278444468</v>
      </c>
      <c r="K10" s="20">
        <f t="shared" si="0"/>
        <v>11002.752976197464</v>
      </c>
      <c r="L10" s="20">
        <f t="shared" si="0"/>
        <v>10862.833129826578</v>
      </c>
      <c r="M10" s="20">
        <f t="shared" si="0"/>
        <v>10779.263161433177</v>
      </c>
      <c r="N10" s="20">
        <f t="shared" si="0"/>
        <v>10696.98744017133</v>
      </c>
      <c r="O10" s="20">
        <f t="shared" si="0"/>
        <v>10135.989394042324</v>
      </c>
    </row>
    <row r="11" spans="2:15" ht="16.5" customHeight="1">
      <c r="B11" s="42"/>
      <c r="C11" s="2" t="s">
        <v>18</v>
      </c>
      <c r="D11" s="9">
        <f aca="true" t="shared" si="1" ref="D11:O11">(D10/11312-1)*100</f>
        <v>2.9317107836581258</v>
      </c>
      <c r="E11" s="9">
        <f t="shared" si="1"/>
        <v>1.117516841681665</v>
      </c>
      <c r="F11" s="9">
        <f t="shared" si="1"/>
        <v>0.539956423919552</v>
      </c>
      <c r="G11" s="9">
        <f t="shared" si="1"/>
        <v>-0.0003365726192749996</v>
      </c>
      <c r="H11" s="9">
        <f t="shared" si="1"/>
        <v>-0.07947037588184047</v>
      </c>
      <c r="I11" s="9">
        <f t="shared" si="1"/>
        <v>-0.34990932719718426</v>
      </c>
      <c r="J11" s="9">
        <f t="shared" si="1"/>
        <v>-0.8006517110637601</v>
      </c>
      <c r="K11" s="9">
        <f t="shared" si="1"/>
        <v>-2.7337961793010623</v>
      </c>
      <c r="L11" s="9">
        <f t="shared" si="1"/>
        <v>-3.970711369991353</v>
      </c>
      <c r="M11" s="9">
        <f t="shared" si="1"/>
        <v>-4.709484075024961</v>
      </c>
      <c r="N11" s="9">
        <f t="shared" si="1"/>
        <v>-5.436815415741425</v>
      </c>
      <c r="O11" s="9">
        <f t="shared" si="1"/>
        <v>-10.396133362426408</v>
      </c>
    </row>
    <row r="12" spans="2:15" ht="16.5" customHeight="1">
      <c r="B12" s="42"/>
      <c r="C12" s="2" t="s">
        <v>19</v>
      </c>
      <c r="D12" s="30" t="s">
        <v>43</v>
      </c>
      <c r="E12" s="30" t="s">
        <v>43</v>
      </c>
      <c r="F12" s="30" t="s">
        <v>43</v>
      </c>
      <c r="G12" s="30"/>
      <c r="H12" s="30" t="s">
        <v>44</v>
      </c>
      <c r="I12" s="30" t="s">
        <v>45</v>
      </c>
      <c r="J12" s="30" t="s">
        <v>42</v>
      </c>
      <c r="K12" s="30" t="s">
        <v>45</v>
      </c>
      <c r="L12" s="30" t="s">
        <v>44</v>
      </c>
      <c r="M12" s="30" t="s">
        <v>44</v>
      </c>
      <c r="N12" s="37" t="s">
        <v>46</v>
      </c>
      <c r="O12" s="30" t="s">
        <v>46</v>
      </c>
    </row>
    <row r="13" spans="2:15" ht="16.5" customHeight="1">
      <c r="B13" s="43"/>
      <c r="C13" s="18" t="s">
        <v>24</v>
      </c>
      <c r="D13" s="18">
        <v>5</v>
      </c>
      <c r="E13" s="18">
        <v>8</v>
      </c>
      <c r="F13" s="18">
        <v>10</v>
      </c>
      <c r="G13" s="18">
        <v>11</v>
      </c>
      <c r="H13" s="18">
        <v>12</v>
      </c>
      <c r="I13" s="18">
        <v>13</v>
      </c>
      <c r="J13" s="18">
        <v>14</v>
      </c>
      <c r="K13" s="18">
        <v>15</v>
      </c>
      <c r="L13" s="18">
        <v>16</v>
      </c>
      <c r="M13" s="18">
        <v>17</v>
      </c>
      <c r="N13" s="18">
        <v>18</v>
      </c>
      <c r="O13" s="18">
        <v>21</v>
      </c>
    </row>
    <row r="14" spans="2:15" ht="16.5" customHeight="1">
      <c r="B14" s="46" t="s">
        <v>14</v>
      </c>
      <c r="C14" s="17" t="s">
        <v>25</v>
      </c>
      <c r="D14" s="20">
        <v>10135.270125223615</v>
      </c>
      <c r="E14" s="20">
        <v>10457.884317233156</v>
      </c>
      <c r="F14" s="20">
        <v>10733.502862254025</v>
      </c>
      <c r="G14" s="20">
        <v>10280.819677996422</v>
      </c>
      <c r="H14" s="20">
        <v>9927.867978533095</v>
      </c>
      <c r="I14" s="20">
        <v>9861.961121049493</v>
      </c>
      <c r="J14" s="20">
        <v>8667.326356589147</v>
      </c>
      <c r="K14" s="20">
        <v>8706.643649373882</v>
      </c>
      <c r="L14" s="20">
        <v>9676.754442456768</v>
      </c>
      <c r="M14" s="20">
        <v>9775.591771019679</v>
      </c>
      <c r="N14" s="20">
        <v>8559.117710196779</v>
      </c>
      <c r="O14" s="20">
        <v>9744.5923673226</v>
      </c>
    </row>
    <row r="15" spans="2:15" ht="16.5" customHeight="1">
      <c r="B15" s="41"/>
      <c r="C15" s="2" t="s">
        <v>18</v>
      </c>
      <c r="D15" s="9">
        <f aca="true" t="shared" si="2" ref="D15:O15">(D14/10280.8-1)*100</f>
        <v>-1.415550100929741</v>
      </c>
      <c r="E15" s="9">
        <f t="shared" si="2"/>
        <v>1.722476044988297</v>
      </c>
      <c r="F15" s="9">
        <f t="shared" si="2"/>
        <v>4.403381665376482</v>
      </c>
      <c r="G15" s="9">
        <f t="shared" si="2"/>
        <v>0.0001914053033180707</v>
      </c>
      <c r="H15" s="9">
        <f t="shared" si="2"/>
        <v>-3.432923716703995</v>
      </c>
      <c r="I15" s="9">
        <f t="shared" si="2"/>
        <v>-4.073991118886722</v>
      </c>
      <c r="J15" s="9">
        <f t="shared" si="2"/>
        <v>-15.694047578115056</v>
      </c>
      <c r="K15" s="9">
        <f t="shared" si="2"/>
        <v>-15.311613401934842</v>
      </c>
      <c r="L15" s="9">
        <f t="shared" si="2"/>
        <v>-5.875472312886465</v>
      </c>
      <c r="M15" s="9">
        <f t="shared" si="2"/>
        <v>-4.914094515799549</v>
      </c>
      <c r="N15" s="9">
        <f t="shared" si="2"/>
        <v>-16.746578960812585</v>
      </c>
      <c r="O15" s="9">
        <f t="shared" si="2"/>
        <v>-5.21562167027273</v>
      </c>
    </row>
    <row r="16" spans="2:15" ht="16.5" customHeight="1">
      <c r="B16" s="41"/>
      <c r="C16" s="2" t="s">
        <v>24</v>
      </c>
      <c r="D16" s="2">
        <v>8</v>
      </c>
      <c r="E16" s="2">
        <v>5</v>
      </c>
      <c r="F16" s="2">
        <v>4</v>
      </c>
      <c r="G16" s="2">
        <v>7</v>
      </c>
      <c r="H16" s="2">
        <v>11</v>
      </c>
      <c r="I16" s="2">
        <v>12</v>
      </c>
      <c r="J16" s="2">
        <v>19</v>
      </c>
      <c r="K16" s="2">
        <v>18</v>
      </c>
      <c r="L16" s="2">
        <v>15</v>
      </c>
      <c r="M16" s="2">
        <v>13</v>
      </c>
      <c r="N16" s="2">
        <v>20</v>
      </c>
      <c r="O16" s="2">
        <v>14</v>
      </c>
    </row>
    <row r="17" spans="2:15" ht="16.5" customHeight="1">
      <c r="B17" s="41" t="s">
        <v>39</v>
      </c>
      <c r="C17" s="2" t="s">
        <v>25</v>
      </c>
      <c r="D17" s="2">
        <v>12150</v>
      </c>
      <c r="E17" s="2">
        <v>11238.9</v>
      </c>
      <c r="F17" s="2">
        <v>10461.1</v>
      </c>
      <c r="G17" s="2">
        <v>11300</v>
      </c>
      <c r="H17" s="2">
        <v>11083.3</v>
      </c>
      <c r="I17" s="2">
        <v>10577.8</v>
      </c>
      <c r="J17" s="2">
        <v>11372.2</v>
      </c>
      <c r="K17" s="2">
        <v>10155.6</v>
      </c>
      <c r="L17" s="2">
        <v>10850</v>
      </c>
      <c r="M17" s="2">
        <v>11022.2</v>
      </c>
      <c r="N17" s="2">
        <v>10272.2</v>
      </c>
      <c r="O17" s="2">
        <v>8655.6</v>
      </c>
    </row>
    <row r="18" spans="2:15" ht="16.5" customHeight="1">
      <c r="B18" s="41"/>
      <c r="C18" s="2" t="s">
        <v>18</v>
      </c>
      <c r="D18" s="9">
        <f aca="true" t="shared" si="3" ref="D18:O18">(D17/11300-1)*100</f>
        <v>7.52212389380531</v>
      </c>
      <c r="E18" s="9">
        <f t="shared" si="3"/>
        <v>-0.5407079646017721</v>
      </c>
      <c r="F18" s="9">
        <f t="shared" si="3"/>
        <v>-7.423893805309733</v>
      </c>
      <c r="G18" s="9">
        <f t="shared" si="3"/>
        <v>0</v>
      </c>
      <c r="H18" s="9">
        <f t="shared" si="3"/>
        <v>-1.917699115044258</v>
      </c>
      <c r="I18" s="9">
        <f t="shared" si="3"/>
        <v>-6.391150442477878</v>
      </c>
      <c r="J18" s="9">
        <f t="shared" si="3"/>
        <v>0.6389380530973598</v>
      </c>
      <c r="K18" s="9">
        <f t="shared" si="3"/>
        <v>-10.127433628318583</v>
      </c>
      <c r="L18" s="9">
        <f t="shared" si="3"/>
        <v>-3.9823008849557473</v>
      </c>
      <c r="M18" s="9">
        <f t="shared" si="3"/>
        <v>-2.458407079646008</v>
      </c>
      <c r="N18" s="9">
        <f t="shared" si="3"/>
        <v>-9.095575221238928</v>
      </c>
      <c r="O18" s="9">
        <f t="shared" si="3"/>
        <v>-23.401769911504424</v>
      </c>
    </row>
    <row r="19" spans="2:15" ht="16.5" customHeight="1">
      <c r="B19" s="41"/>
      <c r="C19" s="2" t="s">
        <v>24</v>
      </c>
      <c r="D19" s="2">
        <v>3</v>
      </c>
      <c r="E19" s="2">
        <v>11</v>
      </c>
      <c r="F19" s="2">
        <v>16</v>
      </c>
      <c r="G19" s="2">
        <v>10</v>
      </c>
      <c r="H19" s="2">
        <v>12</v>
      </c>
      <c r="I19" s="2">
        <v>15</v>
      </c>
      <c r="J19" s="2">
        <v>9</v>
      </c>
      <c r="K19" s="2">
        <v>19</v>
      </c>
      <c r="L19" s="2">
        <v>14</v>
      </c>
      <c r="M19" s="2">
        <v>13</v>
      </c>
      <c r="N19" s="2">
        <v>18</v>
      </c>
      <c r="O19" s="2">
        <v>21</v>
      </c>
    </row>
    <row r="20" spans="2:15" ht="16.5" customHeight="1">
      <c r="B20" s="41" t="s">
        <v>40</v>
      </c>
      <c r="C20" s="2" t="s">
        <v>25</v>
      </c>
      <c r="D20" s="9">
        <v>11935.802971576228</v>
      </c>
      <c r="E20" s="9">
        <v>10774.56007751938</v>
      </c>
      <c r="F20" s="9">
        <v>12287.430878552972</v>
      </c>
      <c r="G20" s="9">
        <v>11687.507751937987</v>
      </c>
      <c r="H20" s="9">
        <v>10887.24935400517</v>
      </c>
      <c r="I20" s="9">
        <v>12181.21188630491</v>
      </c>
      <c r="J20" s="9">
        <v>12210.975452196382</v>
      </c>
      <c r="K20" s="9">
        <v>11926.885658914729</v>
      </c>
      <c r="L20" s="9">
        <v>10660.271317829458</v>
      </c>
      <c r="M20" s="9">
        <v>10833.470284237725</v>
      </c>
      <c r="N20" s="9">
        <v>11091.841085271319</v>
      </c>
      <c r="O20" s="9">
        <v>11249.08850129199</v>
      </c>
    </row>
    <row r="21" spans="2:15" ht="16.5" customHeight="1">
      <c r="B21" s="41"/>
      <c r="C21" s="2" t="s">
        <v>18</v>
      </c>
      <c r="D21" s="9">
        <f aca="true" t="shared" si="4" ref="D21:O21">(D20/11687.5-1)*100</f>
        <v>2.1245174038607706</v>
      </c>
      <c r="E21" s="9">
        <f t="shared" si="4"/>
        <v>-7.811250673630976</v>
      </c>
      <c r="F21" s="9">
        <f t="shared" si="4"/>
        <v>5.133098426121685</v>
      </c>
      <c r="G21" s="9">
        <f t="shared" si="4"/>
        <v>6.632674212081469E-05</v>
      </c>
      <c r="H21" s="9">
        <f t="shared" si="4"/>
        <v>-6.847064350757915</v>
      </c>
      <c r="I21" s="9">
        <f t="shared" si="4"/>
        <v>4.224272823999242</v>
      </c>
      <c r="J21" s="9">
        <f t="shared" si="4"/>
        <v>4.478934350343389</v>
      </c>
      <c r="K21" s="9">
        <f t="shared" si="4"/>
        <v>2.048219541516394</v>
      </c>
      <c r="L21" s="9">
        <f t="shared" si="4"/>
        <v>-8.789122414293404</v>
      </c>
      <c r="M21" s="9">
        <f t="shared" si="4"/>
        <v>-7.307206124169197</v>
      </c>
      <c r="N21" s="9">
        <f t="shared" si="4"/>
        <v>-5.096546863988715</v>
      </c>
      <c r="O21" s="9">
        <f t="shared" si="4"/>
        <v>-3.75111442744821</v>
      </c>
    </row>
    <row r="22" spans="2:15" ht="16.5" customHeight="1">
      <c r="B22" s="41"/>
      <c r="C22" s="2" t="s">
        <v>24</v>
      </c>
      <c r="D22" s="13">
        <v>8</v>
      </c>
      <c r="E22" s="13">
        <v>18</v>
      </c>
      <c r="F22" s="13">
        <v>3</v>
      </c>
      <c r="G22" s="13">
        <v>11</v>
      </c>
      <c r="H22" s="13">
        <v>16</v>
      </c>
      <c r="I22" s="13">
        <v>6</v>
      </c>
      <c r="J22" s="13">
        <v>5</v>
      </c>
      <c r="K22" s="13">
        <v>9</v>
      </c>
      <c r="L22" s="13">
        <v>19</v>
      </c>
      <c r="M22" s="13">
        <v>17</v>
      </c>
      <c r="N22" s="13">
        <v>14</v>
      </c>
      <c r="O22" s="13">
        <v>13</v>
      </c>
    </row>
    <row r="23" spans="2:15" ht="16.5" customHeight="1">
      <c r="B23" s="42" t="s">
        <v>41</v>
      </c>
      <c r="C23" s="2" t="s">
        <v>25</v>
      </c>
      <c r="D23" s="9">
        <v>12875.4</v>
      </c>
      <c r="E23" s="9">
        <v>13275</v>
      </c>
      <c r="F23" s="9">
        <v>12799.8</v>
      </c>
      <c r="G23" s="9">
        <v>13056</v>
      </c>
      <c r="H23" s="9">
        <v>13024.8</v>
      </c>
      <c r="I23" s="9">
        <v>13300.2</v>
      </c>
      <c r="J23" s="9">
        <v>13124.7</v>
      </c>
      <c r="K23" s="9">
        <v>13349.7</v>
      </c>
      <c r="L23" s="9">
        <v>11750.4</v>
      </c>
      <c r="M23" s="9">
        <v>13149.9</v>
      </c>
      <c r="N23" s="9">
        <v>13050</v>
      </c>
      <c r="O23" s="9">
        <v>11250</v>
      </c>
    </row>
    <row r="24" spans="2:15" ht="16.5" customHeight="1">
      <c r="B24" s="42"/>
      <c r="C24" s="2" t="s">
        <v>18</v>
      </c>
      <c r="D24" s="9">
        <f aca="true" t="shared" si="5" ref="D24:O24">(D23/13056-1)*100</f>
        <v>-1.383272058823537</v>
      </c>
      <c r="E24" s="9">
        <f t="shared" si="5"/>
        <v>1.6773897058823595</v>
      </c>
      <c r="F24" s="9">
        <f t="shared" si="5"/>
        <v>-1.962316176470591</v>
      </c>
      <c r="G24" s="9">
        <f t="shared" si="5"/>
        <v>0</v>
      </c>
      <c r="H24" s="9">
        <f t="shared" si="5"/>
        <v>-0.23897058823529882</v>
      </c>
      <c r="I24" s="9">
        <f t="shared" si="5"/>
        <v>1.8704044117647145</v>
      </c>
      <c r="J24" s="9">
        <f t="shared" si="5"/>
        <v>0.5261948529411864</v>
      </c>
      <c r="K24" s="9">
        <f t="shared" si="5"/>
        <v>2.2495404411764675</v>
      </c>
      <c r="L24" s="9">
        <f t="shared" si="5"/>
        <v>-9.999999999999998</v>
      </c>
      <c r="M24" s="9">
        <f t="shared" si="5"/>
        <v>0.7192095588235192</v>
      </c>
      <c r="N24" s="9">
        <f t="shared" si="5"/>
        <v>-0.04595588235294379</v>
      </c>
      <c r="O24" s="9">
        <f t="shared" si="5"/>
        <v>-13.832720588235292</v>
      </c>
    </row>
    <row r="25" spans="2:15" ht="16.5" customHeight="1">
      <c r="B25" s="42"/>
      <c r="C25" s="2" t="s">
        <v>24</v>
      </c>
      <c r="D25" s="13">
        <v>18</v>
      </c>
      <c r="E25" s="13">
        <v>8</v>
      </c>
      <c r="F25" s="13">
        <v>19</v>
      </c>
      <c r="G25" s="13">
        <v>15</v>
      </c>
      <c r="H25" s="13">
        <v>17</v>
      </c>
      <c r="I25" s="13">
        <v>6</v>
      </c>
      <c r="J25" s="13">
        <v>12</v>
      </c>
      <c r="K25" s="13">
        <v>5</v>
      </c>
      <c r="L25" s="13">
        <v>20</v>
      </c>
      <c r="M25" s="13">
        <v>10</v>
      </c>
      <c r="N25" s="13">
        <v>16</v>
      </c>
      <c r="O25" s="13">
        <v>21</v>
      </c>
    </row>
    <row r="26" spans="2:15" ht="16.5" customHeight="1">
      <c r="B26" s="42" t="s">
        <v>16</v>
      </c>
      <c r="C26" s="2" t="s">
        <v>25</v>
      </c>
      <c r="D26" s="9">
        <v>12386.25</v>
      </c>
      <c r="E26" s="9">
        <v>12780</v>
      </c>
      <c r="F26" s="9">
        <v>11981.25</v>
      </c>
      <c r="G26" s="9">
        <v>11962.5</v>
      </c>
      <c r="H26" s="9">
        <v>12262.5</v>
      </c>
      <c r="I26" s="9">
        <v>11733.75</v>
      </c>
      <c r="J26" s="9">
        <v>12018.78</v>
      </c>
      <c r="K26" s="9">
        <v>11778.75</v>
      </c>
      <c r="L26" s="9">
        <v>12127.5</v>
      </c>
      <c r="M26" s="9">
        <v>9832.5</v>
      </c>
      <c r="N26" s="9">
        <v>11767.5</v>
      </c>
      <c r="O26" s="9">
        <v>11126.25</v>
      </c>
    </row>
    <row r="27" spans="2:15" ht="16.5" customHeight="1">
      <c r="B27" s="42"/>
      <c r="C27" s="2" t="s">
        <v>18</v>
      </c>
      <c r="D27" s="9">
        <f aca="true" t="shared" si="6" ref="D27:O27">(D26/11962.5-1)*100</f>
        <v>3.542319749216305</v>
      </c>
      <c r="E27" s="9">
        <f t="shared" si="6"/>
        <v>6.833855799373034</v>
      </c>
      <c r="F27" s="9">
        <f t="shared" si="6"/>
        <v>0.15673981191222097</v>
      </c>
      <c r="G27" s="9">
        <f t="shared" si="6"/>
        <v>0</v>
      </c>
      <c r="H27" s="9">
        <f t="shared" si="6"/>
        <v>2.507836990595602</v>
      </c>
      <c r="I27" s="9">
        <f t="shared" si="6"/>
        <v>-1.9122257053291514</v>
      </c>
      <c r="J27" s="9">
        <f t="shared" si="6"/>
        <v>0.47047021943573686</v>
      </c>
      <c r="K27" s="9">
        <f t="shared" si="6"/>
        <v>-1.53605015673981</v>
      </c>
      <c r="L27" s="9">
        <f t="shared" si="6"/>
        <v>1.379310344827589</v>
      </c>
      <c r="M27" s="9">
        <f t="shared" si="6"/>
        <v>-17.805642633228835</v>
      </c>
      <c r="N27" s="9">
        <f t="shared" si="6"/>
        <v>-1.6300940438871425</v>
      </c>
      <c r="O27" s="9">
        <f t="shared" si="6"/>
        <v>-6.990595611285267</v>
      </c>
    </row>
    <row r="28" spans="2:15" ht="16.5" customHeight="1">
      <c r="B28" s="42"/>
      <c r="C28" s="2" t="s">
        <v>24</v>
      </c>
      <c r="D28" s="13">
        <v>6</v>
      </c>
      <c r="E28" s="13">
        <v>3</v>
      </c>
      <c r="F28" s="13">
        <v>13</v>
      </c>
      <c r="G28" s="13">
        <v>14</v>
      </c>
      <c r="H28" s="13">
        <v>8</v>
      </c>
      <c r="I28" s="13">
        <v>18</v>
      </c>
      <c r="J28" s="13">
        <v>12</v>
      </c>
      <c r="K28" s="13">
        <v>16</v>
      </c>
      <c r="L28" s="13">
        <v>10</v>
      </c>
      <c r="M28" s="13">
        <v>21</v>
      </c>
      <c r="N28" s="13">
        <v>17</v>
      </c>
      <c r="O28" s="13">
        <v>20</v>
      </c>
    </row>
    <row r="29" spans="2:15" ht="16.5" customHeight="1">
      <c r="B29" s="42" t="s">
        <v>13</v>
      </c>
      <c r="C29" s="2" t="s">
        <v>25</v>
      </c>
      <c r="D29" s="9">
        <v>10379.087646284606</v>
      </c>
      <c r="E29" s="9">
        <v>10104.136636033645</v>
      </c>
      <c r="F29" s="9">
        <v>9975.395483235676</v>
      </c>
      <c r="G29" s="9">
        <v>9584.944131497432</v>
      </c>
      <c r="H29" s="9">
        <v>10632.344533943226</v>
      </c>
      <c r="I29" s="9">
        <v>9979.586534090324</v>
      </c>
      <c r="J29" s="9">
        <v>9934.599861881283</v>
      </c>
      <c r="K29" s="9">
        <v>10098.938548896163</v>
      </c>
      <c r="L29" s="9">
        <v>10112.073018673243</v>
      </c>
      <c r="M29" s="9">
        <v>10061.916913341654</v>
      </c>
      <c r="N29" s="9">
        <v>9441.265845559874</v>
      </c>
      <c r="O29" s="9">
        <v>8790.405495639361</v>
      </c>
    </row>
    <row r="30" spans="2:15" ht="16.5" customHeight="1">
      <c r="B30" s="42"/>
      <c r="C30" s="2" t="s">
        <v>18</v>
      </c>
      <c r="D30" s="9">
        <f aca="true" t="shared" si="7" ref="D30:O30">(D29/9584.9-1)*100</f>
        <v>8.285820887902906</v>
      </c>
      <c r="E30" s="9">
        <f t="shared" si="7"/>
        <v>5.417235819191069</v>
      </c>
      <c r="F30" s="9">
        <f t="shared" si="7"/>
        <v>4.074069455452589</v>
      </c>
      <c r="G30" s="9">
        <f t="shared" si="7"/>
        <v>0.00046042731205453435</v>
      </c>
      <c r="H30" s="9">
        <f t="shared" si="7"/>
        <v>10.928069504566817</v>
      </c>
      <c r="I30" s="9">
        <f t="shared" si="7"/>
        <v>4.117795011844927</v>
      </c>
      <c r="J30" s="9">
        <f t="shared" si="7"/>
        <v>3.6484455954812534</v>
      </c>
      <c r="K30" s="9">
        <f t="shared" si="7"/>
        <v>5.363003775690545</v>
      </c>
      <c r="L30" s="9">
        <f t="shared" si="7"/>
        <v>5.500036710588985</v>
      </c>
      <c r="M30" s="9">
        <f t="shared" si="7"/>
        <v>4.976754200269751</v>
      </c>
      <c r="N30" s="9">
        <f t="shared" si="7"/>
        <v>-1.4985461970404068</v>
      </c>
      <c r="O30" s="9">
        <f t="shared" si="7"/>
        <v>-8.289022361846643</v>
      </c>
    </row>
    <row r="31" spans="2:15" ht="16.5" customHeight="1">
      <c r="B31" s="43"/>
      <c r="C31" s="18" t="s">
        <v>24</v>
      </c>
      <c r="D31" s="18">
        <v>2</v>
      </c>
      <c r="E31" s="18">
        <v>6</v>
      </c>
      <c r="F31" s="18">
        <v>15</v>
      </c>
      <c r="G31" s="18">
        <v>18</v>
      </c>
      <c r="H31" s="18">
        <v>1</v>
      </c>
      <c r="I31" s="18">
        <v>13</v>
      </c>
      <c r="J31" s="18">
        <v>17</v>
      </c>
      <c r="K31" s="18">
        <v>8</v>
      </c>
      <c r="L31" s="18">
        <v>5</v>
      </c>
      <c r="M31" s="18">
        <v>11</v>
      </c>
      <c r="N31" s="18">
        <v>19</v>
      </c>
      <c r="O31" s="18">
        <v>21</v>
      </c>
    </row>
  </sheetData>
  <mergeCells count="7">
    <mergeCell ref="B23:B25"/>
    <mergeCell ref="B26:B28"/>
    <mergeCell ref="B29:B31"/>
    <mergeCell ref="B3:B13"/>
    <mergeCell ref="B14:B16"/>
    <mergeCell ref="B17:B19"/>
    <mergeCell ref="B20:B22"/>
  </mergeCells>
  <printOptions verticalCentered="1"/>
  <pageMargins left="0.3541666666666667" right="0.3541666666666667" top="0.5902777777777778" bottom="0.39305555555555555" header="0.5118055555555555" footer="0.5118055555555555"/>
  <pageSetup horizontalDpi="180" verticalDpi="180" orientation="landscape" paperSiz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9"/>
  <sheetViews>
    <sheetView workbookViewId="0" topLeftCell="A1">
      <selection activeCell="L4" sqref="L4"/>
    </sheetView>
  </sheetViews>
  <sheetFormatPr defaultColWidth="9.00390625" defaultRowHeight="14.25"/>
  <cols>
    <col min="1" max="1" width="6.625" style="1" customWidth="1"/>
    <col min="2" max="2" width="8.125" style="1" customWidth="1"/>
    <col min="3" max="3" width="9.375" style="1" customWidth="1"/>
    <col min="4" max="10" width="9.50390625" style="1" customWidth="1"/>
    <col min="11" max="11" width="7.00390625" style="1" customWidth="1"/>
    <col min="12" max="16384" width="17.50390625" style="1" customWidth="1"/>
  </cols>
  <sheetData>
    <row r="2" ht="24.75" customHeight="1"/>
    <row r="3" spans="2:10" ht="17.25" customHeight="1" hidden="1">
      <c r="B3" s="6"/>
      <c r="C3" s="27"/>
      <c r="E3" s="1">
        <v>19</v>
      </c>
      <c r="F3" s="1">
        <v>20</v>
      </c>
      <c r="G3" s="1">
        <v>11</v>
      </c>
      <c r="H3" s="1">
        <v>16</v>
      </c>
      <c r="I3" s="1">
        <v>12</v>
      </c>
      <c r="J3" s="1">
        <v>22</v>
      </c>
    </row>
    <row r="4" spans="2:10" s="2" customFormat="1" ht="26.25" customHeight="1">
      <c r="B4" s="45" t="s">
        <v>5</v>
      </c>
      <c r="C4" s="17" t="s">
        <v>47</v>
      </c>
      <c r="D4" s="22" t="s">
        <v>51</v>
      </c>
      <c r="E4" s="17" t="s">
        <v>52</v>
      </c>
      <c r="F4" s="17" t="s">
        <v>53</v>
      </c>
      <c r="G4" s="17" t="s">
        <v>54</v>
      </c>
      <c r="H4" s="17" t="s">
        <v>55</v>
      </c>
      <c r="I4" s="17" t="s">
        <v>56</v>
      </c>
      <c r="J4" s="17" t="s">
        <v>57</v>
      </c>
    </row>
    <row r="5" spans="2:10" s="2" customFormat="1" ht="19.5" customHeight="1">
      <c r="B5" s="42"/>
      <c r="C5" s="17" t="s">
        <v>0</v>
      </c>
      <c r="D5" s="17"/>
      <c r="E5" s="17">
        <v>4016</v>
      </c>
      <c r="F5" s="17">
        <v>4001</v>
      </c>
      <c r="G5" s="17">
        <v>4015</v>
      </c>
      <c r="H5" s="17">
        <v>4019</v>
      </c>
      <c r="I5" s="17">
        <v>4020</v>
      </c>
      <c r="J5" s="17">
        <v>4010</v>
      </c>
    </row>
    <row r="6" spans="2:10" s="2" customFormat="1" ht="19.5" customHeight="1">
      <c r="B6" s="42"/>
      <c r="C6" s="2" t="s">
        <v>48</v>
      </c>
      <c r="E6" s="2">
        <v>4121</v>
      </c>
      <c r="F6" s="2">
        <v>4117</v>
      </c>
      <c r="G6" s="2">
        <v>4101</v>
      </c>
      <c r="H6" s="2">
        <v>4113</v>
      </c>
      <c r="I6" s="2">
        <v>4106</v>
      </c>
      <c r="J6" s="2">
        <v>4120</v>
      </c>
    </row>
    <row r="7" spans="2:10" s="2" customFormat="1" ht="19.5" customHeight="1">
      <c r="B7" s="42"/>
      <c r="C7" s="2" t="s">
        <v>50</v>
      </c>
      <c r="E7" s="2">
        <v>4305</v>
      </c>
      <c r="F7" s="2">
        <v>4321</v>
      </c>
      <c r="G7" s="2">
        <v>4315</v>
      </c>
      <c r="H7" s="2">
        <v>4304</v>
      </c>
      <c r="I7" s="2">
        <v>4319</v>
      </c>
      <c r="J7" s="2">
        <v>4313</v>
      </c>
    </row>
    <row r="8" spans="2:10" s="2" customFormat="1" ht="19.5" customHeight="1">
      <c r="B8" s="42"/>
      <c r="C8" s="2" t="s">
        <v>49</v>
      </c>
      <c r="E8" s="2">
        <v>4514</v>
      </c>
      <c r="F8" s="2">
        <v>4524</v>
      </c>
      <c r="G8" s="2">
        <v>4513</v>
      </c>
      <c r="H8" s="2">
        <v>4508</v>
      </c>
      <c r="I8" s="2">
        <v>4501</v>
      </c>
      <c r="J8" s="2">
        <v>4504</v>
      </c>
    </row>
    <row r="9" spans="2:10" s="2" customFormat="1" ht="19.5" customHeight="1">
      <c r="B9" s="42"/>
      <c r="C9" s="18" t="s">
        <v>58</v>
      </c>
      <c r="D9" s="18"/>
      <c r="E9" s="18">
        <v>4613</v>
      </c>
      <c r="F9" s="18">
        <v>4608</v>
      </c>
      <c r="G9" s="18">
        <v>4623</v>
      </c>
      <c r="H9" s="18">
        <v>4618</v>
      </c>
      <c r="I9" s="18">
        <v>4606</v>
      </c>
      <c r="J9" s="18">
        <v>4617</v>
      </c>
    </row>
    <row r="10" spans="2:10" s="2" customFormat="1" ht="19.5" customHeight="1">
      <c r="B10" s="42"/>
      <c r="C10" s="2" t="s">
        <v>17</v>
      </c>
      <c r="D10" s="9">
        <f aca="true" t="shared" si="0" ref="D10:J10">(D14+D17+D20+D23+D26)/5</f>
        <v>12583.282358627017</v>
      </c>
      <c r="E10" s="9">
        <f t="shared" si="0"/>
        <v>12457.842378082161</v>
      </c>
      <c r="F10" s="9">
        <f t="shared" si="0"/>
        <v>12411.078125237811</v>
      </c>
      <c r="G10" s="9">
        <f t="shared" si="0"/>
        <v>11574.70627825976</v>
      </c>
      <c r="H10" s="9">
        <f t="shared" si="0"/>
        <v>11565.53485873946</v>
      </c>
      <c r="I10" s="9">
        <f t="shared" si="0"/>
        <v>11144.846116504585</v>
      </c>
      <c r="J10" s="9">
        <f t="shared" si="0"/>
        <v>8464.76664074769</v>
      </c>
    </row>
    <row r="11" spans="2:10" s="2" customFormat="1" ht="19.5" customHeight="1">
      <c r="B11" s="42"/>
      <c r="C11" s="2" t="s">
        <v>18</v>
      </c>
      <c r="D11" s="9">
        <f aca="true" t="shared" si="1" ref="D11:J11">(D10/12583.3-1)*100</f>
        <v>-0.0001401967129610604</v>
      </c>
      <c r="E11" s="9">
        <f t="shared" si="1"/>
        <v>-0.9970168550208491</v>
      </c>
      <c r="F11" s="9">
        <f t="shared" si="1"/>
        <v>-1.3686542859360329</v>
      </c>
      <c r="G11" s="9">
        <f t="shared" si="1"/>
        <v>-8.015335577632566</v>
      </c>
      <c r="H11" s="9">
        <f t="shared" si="1"/>
        <v>-8.08822122384859</v>
      </c>
      <c r="I11" s="9">
        <f t="shared" si="1"/>
        <v>-11.431451872683752</v>
      </c>
      <c r="J11" s="9">
        <f t="shared" si="1"/>
        <v>-32.73015313353659</v>
      </c>
    </row>
    <row r="12" spans="2:10" s="2" customFormat="1" ht="19.5" customHeight="1">
      <c r="B12" s="42"/>
      <c r="C12" s="2" t="s">
        <v>19</v>
      </c>
      <c r="D12" s="30"/>
      <c r="E12" s="30" t="s">
        <v>22</v>
      </c>
      <c r="F12" s="30" t="s">
        <v>20</v>
      </c>
      <c r="G12" s="30" t="s">
        <v>59</v>
      </c>
      <c r="H12" s="30" t="s">
        <v>59</v>
      </c>
      <c r="I12" s="30" t="s">
        <v>22</v>
      </c>
      <c r="J12" s="30" t="s">
        <v>23</v>
      </c>
    </row>
    <row r="13" spans="2:10" s="2" customFormat="1" ht="19.5" customHeight="1">
      <c r="B13" s="43"/>
      <c r="C13" s="18" t="s">
        <v>24</v>
      </c>
      <c r="D13" s="18">
        <v>19</v>
      </c>
      <c r="E13" s="18">
        <v>20</v>
      </c>
      <c r="F13" s="18">
        <v>21</v>
      </c>
      <c r="G13" s="18">
        <v>22</v>
      </c>
      <c r="H13" s="18">
        <v>23</v>
      </c>
      <c r="I13" s="18">
        <v>24</v>
      </c>
      <c r="J13" s="18">
        <v>25</v>
      </c>
    </row>
    <row r="14" spans="2:10" s="2" customFormat="1" ht="19.5" customHeight="1">
      <c r="B14" s="42" t="s">
        <v>0</v>
      </c>
      <c r="C14" s="2" t="s">
        <v>25</v>
      </c>
      <c r="D14" s="9">
        <v>11809.582871908455</v>
      </c>
      <c r="E14" s="9">
        <v>11629.129598867976</v>
      </c>
      <c r="F14" s="9">
        <v>8858.032022886695</v>
      </c>
      <c r="G14" s="9">
        <v>9873.10783499447</v>
      </c>
      <c r="H14" s="9">
        <v>9465.690214716395</v>
      </c>
      <c r="I14" s="9">
        <v>12465.414144210657</v>
      </c>
      <c r="J14" s="9">
        <v>8087.3</v>
      </c>
    </row>
    <row r="15" spans="2:10" s="2" customFormat="1" ht="19.5" customHeight="1">
      <c r="B15" s="42"/>
      <c r="C15" s="2" t="s">
        <v>18</v>
      </c>
      <c r="D15" s="9">
        <f aca="true" t="shared" si="2" ref="D15:J15">(D14/11809.6-1)*100</f>
        <v>-0.0001450353233400925</v>
      </c>
      <c r="E15" s="9">
        <f t="shared" si="2"/>
        <v>-1.528166924637786</v>
      </c>
      <c r="F15" s="9">
        <f t="shared" si="2"/>
        <v>-24.992954690364666</v>
      </c>
      <c r="G15" s="9">
        <f t="shared" si="2"/>
        <v>-16.397610122320238</v>
      </c>
      <c r="H15" s="9">
        <f t="shared" si="2"/>
        <v>-19.847495133481285</v>
      </c>
      <c r="I15" s="9">
        <f t="shared" si="2"/>
        <v>5.55322910353151</v>
      </c>
      <c r="J15" s="9">
        <f t="shared" si="2"/>
        <v>-31.519272456306734</v>
      </c>
    </row>
    <row r="16" spans="2:10" s="2" customFormat="1" ht="19.5" customHeight="1">
      <c r="B16" s="42"/>
      <c r="C16" s="2" t="s">
        <v>24</v>
      </c>
      <c r="D16" s="23">
        <v>16</v>
      </c>
      <c r="E16" s="23">
        <v>17</v>
      </c>
      <c r="F16" s="23">
        <v>24</v>
      </c>
      <c r="G16" s="23">
        <v>22</v>
      </c>
      <c r="H16" s="23">
        <v>23</v>
      </c>
      <c r="I16" s="23">
        <v>1</v>
      </c>
      <c r="J16" s="23">
        <v>25</v>
      </c>
    </row>
    <row r="17" spans="2:10" s="2" customFormat="1" ht="19.5" customHeight="1">
      <c r="B17" s="42" t="s">
        <v>48</v>
      </c>
      <c r="C17" s="2" t="s">
        <v>25</v>
      </c>
      <c r="D17" s="24">
        <v>13862.146586345383</v>
      </c>
      <c r="E17" s="9">
        <v>14130.16455823293</v>
      </c>
      <c r="F17" s="24">
        <v>14574.791164658634</v>
      </c>
      <c r="G17" s="24">
        <v>13736.423694779114</v>
      </c>
      <c r="H17" s="9">
        <v>14361.212951807227</v>
      </c>
      <c r="I17" s="24">
        <v>14657.694779116464</v>
      </c>
      <c r="J17" s="24">
        <v>10902.439759036144</v>
      </c>
    </row>
    <row r="18" spans="2:10" s="2" customFormat="1" ht="19.5" customHeight="1">
      <c r="B18" s="42"/>
      <c r="C18" s="2" t="s">
        <v>18</v>
      </c>
      <c r="D18" s="9">
        <f aca="true" t="shared" si="3" ref="D18:J18">(D17/13862.1-1)*100</f>
        <v>0.00033606989837675627</v>
      </c>
      <c r="E18" s="9">
        <f t="shared" si="3"/>
        <v>1.9337947225379182</v>
      </c>
      <c r="F18" s="9">
        <f t="shared" si="3"/>
        <v>5.141292911309492</v>
      </c>
      <c r="G18" s="9">
        <f t="shared" si="3"/>
        <v>-0.9066180825479941</v>
      </c>
      <c r="H18" s="9">
        <f t="shared" si="3"/>
        <v>3.6005580093003697</v>
      </c>
      <c r="I18" s="9">
        <f t="shared" si="3"/>
        <v>5.739352472687864</v>
      </c>
      <c r="J18" s="9">
        <f t="shared" si="3"/>
        <v>-21.350735032670777</v>
      </c>
    </row>
    <row r="19" spans="2:10" s="2" customFormat="1" ht="19.5" customHeight="1">
      <c r="B19" s="42"/>
      <c r="C19" s="2" t="s">
        <v>24</v>
      </c>
      <c r="D19" s="2">
        <v>23</v>
      </c>
      <c r="E19" s="2">
        <v>21</v>
      </c>
      <c r="F19" s="2">
        <v>12</v>
      </c>
      <c r="G19" s="2">
        <v>24</v>
      </c>
      <c r="H19" s="2">
        <v>18</v>
      </c>
      <c r="I19" s="2">
        <v>9</v>
      </c>
      <c r="J19" s="2">
        <v>25</v>
      </c>
    </row>
    <row r="20" spans="2:10" s="2" customFormat="1" ht="19.5" customHeight="1">
      <c r="B20" s="42" t="s">
        <v>50</v>
      </c>
      <c r="C20" s="2" t="s">
        <v>25</v>
      </c>
      <c r="D20" s="9">
        <v>12866.67</v>
      </c>
      <c r="E20" s="9">
        <v>13445.663499999999</v>
      </c>
      <c r="F20" s="9">
        <v>13483.663499999999</v>
      </c>
      <c r="G20" s="9">
        <v>13246.67</v>
      </c>
      <c r="H20" s="9">
        <v>11693.33</v>
      </c>
      <c r="I20" s="9">
        <v>7286.667</v>
      </c>
      <c r="J20" s="9">
        <v>5973.333</v>
      </c>
    </row>
    <row r="21" spans="2:10" s="2" customFormat="1" ht="19.5" customHeight="1">
      <c r="B21" s="42"/>
      <c r="C21" s="2" t="s">
        <v>18</v>
      </c>
      <c r="D21" s="9">
        <f aca="true" t="shared" si="4" ref="D21:J21">(D20/12866.7-1)*100</f>
        <v>-0.00023316001772633044</v>
      </c>
      <c r="E21" s="9">
        <f t="shared" si="4"/>
        <v>4.499704663977533</v>
      </c>
      <c r="F21" s="9">
        <f t="shared" si="4"/>
        <v>4.795040686423069</v>
      </c>
      <c r="G21" s="9">
        <f t="shared" si="4"/>
        <v>2.953127064437644</v>
      </c>
      <c r="H21" s="9">
        <f t="shared" si="4"/>
        <v>-9.11943233307686</v>
      </c>
      <c r="I21" s="9">
        <f t="shared" si="4"/>
        <v>-43.3680197719695</v>
      </c>
      <c r="J21" s="9">
        <f t="shared" si="4"/>
        <v>-53.57525239571919</v>
      </c>
    </row>
    <row r="22" spans="2:10" s="2" customFormat="1" ht="19.5" customHeight="1">
      <c r="B22" s="42"/>
      <c r="C22" s="2" t="s">
        <v>24</v>
      </c>
      <c r="D22" s="13">
        <v>20</v>
      </c>
      <c r="E22" s="13">
        <v>11</v>
      </c>
      <c r="F22" s="13">
        <v>8</v>
      </c>
      <c r="G22" s="13">
        <v>18</v>
      </c>
      <c r="H22" s="13">
        <v>23</v>
      </c>
      <c r="I22" s="13">
        <v>24</v>
      </c>
      <c r="J22" s="13">
        <v>25</v>
      </c>
    </row>
    <row r="23" spans="2:10" s="2" customFormat="1" ht="19.5" customHeight="1">
      <c r="B23" s="42" t="s">
        <v>49</v>
      </c>
      <c r="C23" s="2" t="s">
        <v>25</v>
      </c>
      <c r="D23" s="25">
        <v>10741.1</v>
      </c>
      <c r="E23" s="25">
        <v>10323.6</v>
      </c>
      <c r="F23" s="25">
        <v>11175.895</v>
      </c>
      <c r="G23" s="25">
        <v>9874.7</v>
      </c>
      <c r="H23" s="25">
        <v>9060.5</v>
      </c>
      <c r="I23" s="25">
        <v>8747.4</v>
      </c>
      <c r="J23" s="25">
        <v>7463.5</v>
      </c>
    </row>
    <row r="24" spans="2:10" s="2" customFormat="1" ht="19.5" customHeight="1">
      <c r="B24" s="42"/>
      <c r="C24" s="2" t="s">
        <v>18</v>
      </c>
      <c r="D24" s="9">
        <f aca="true" t="shared" si="5" ref="D24:J24">(D23/10741.1-1)*100</f>
        <v>0</v>
      </c>
      <c r="E24" s="9">
        <f t="shared" si="5"/>
        <v>-3.8869389541108412</v>
      </c>
      <c r="F24" s="9">
        <f t="shared" si="5"/>
        <v>4.047955982161966</v>
      </c>
      <c r="G24" s="9">
        <f t="shared" si="5"/>
        <v>-8.066212957704511</v>
      </c>
      <c r="H24" s="9">
        <f t="shared" si="5"/>
        <v>-15.646442170727394</v>
      </c>
      <c r="I24" s="9">
        <f t="shared" si="5"/>
        <v>-18.561413635474956</v>
      </c>
      <c r="J24" s="9">
        <f t="shared" si="5"/>
        <v>-30.514565547290317</v>
      </c>
    </row>
    <row r="25" spans="2:10" s="2" customFormat="1" ht="19.5" customHeight="1">
      <c r="B25" s="42"/>
      <c r="C25" s="2" t="s">
        <v>24</v>
      </c>
      <c r="D25" s="2">
        <v>18</v>
      </c>
      <c r="E25" s="2">
        <v>20</v>
      </c>
      <c r="F25" s="2">
        <v>11</v>
      </c>
      <c r="G25" s="2">
        <v>22</v>
      </c>
      <c r="H25" s="2">
        <v>23</v>
      </c>
      <c r="I25" s="2">
        <v>24</v>
      </c>
      <c r="J25" s="2">
        <v>25</v>
      </c>
    </row>
    <row r="26" spans="2:10" s="2" customFormat="1" ht="19.5" customHeight="1">
      <c r="B26" s="42" t="s">
        <v>58</v>
      </c>
      <c r="C26" s="2" t="s">
        <v>25</v>
      </c>
      <c r="D26" s="9">
        <v>13636.912334881248</v>
      </c>
      <c r="E26" s="9">
        <v>12760.6542333099</v>
      </c>
      <c r="F26" s="9">
        <v>13963.008938643725</v>
      </c>
      <c r="G26" s="9">
        <v>11142.62986152521</v>
      </c>
      <c r="H26" s="9">
        <v>13246.941127173684</v>
      </c>
      <c r="I26" s="9">
        <v>12567.0546591958</v>
      </c>
      <c r="J26" s="9">
        <v>9897.260444702308</v>
      </c>
    </row>
    <row r="27" spans="2:10" s="2" customFormat="1" ht="19.5" customHeight="1">
      <c r="B27" s="42"/>
      <c r="C27" s="2" t="s">
        <v>18</v>
      </c>
      <c r="D27" s="9">
        <f aca="true" t="shared" si="6" ref="D27:J27">(D26/13636.9-1)*100</f>
        <v>9.045223803294533E-05</v>
      </c>
      <c r="E27" s="9">
        <f t="shared" si="6"/>
        <v>-6.425549550778397</v>
      </c>
      <c r="F27" s="9">
        <f t="shared" si="6"/>
        <v>2.3913714894420623</v>
      </c>
      <c r="G27" s="9">
        <f t="shared" si="6"/>
        <v>-18.290594918748315</v>
      </c>
      <c r="H27" s="9">
        <f t="shared" si="6"/>
        <v>-2.8595859236799748</v>
      </c>
      <c r="I27" s="9">
        <f t="shared" si="6"/>
        <v>-7.8452239204232725</v>
      </c>
      <c r="J27" s="9">
        <f t="shared" si="6"/>
        <v>-27.422944769688794</v>
      </c>
    </row>
    <row r="28" spans="2:10" s="2" customFormat="1" ht="19.5" customHeight="1">
      <c r="B28" s="43"/>
      <c r="C28" s="18" t="s">
        <v>24</v>
      </c>
      <c r="D28" s="18">
        <v>18</v>
      </c>
      <c r="E28" s="18">
        <v>22</v>
      </c>
      <c r="F28" s="18">
        <v>12</v>
      </c>
      <c r="G28" s="18">
        <v>24</v>
      </c>
      <c r="H28" s="18">
        <v>20</v>
      </c>
      <c r="I28" s="18">
        <v>23</v>
      </c>
      <c r="J28" s="18">
        <v>25</v>
      </c>
    </row>
    <row r="29" spans="5:10" ht="13.5" customHeight="1">
      <c r="E29" s="3"/>
      <c r="F29" s="3"/>
      <c r="G29" s="3"/>
      <c r="H29" s="3"/>
      <c r="I29" s="3"/>
      <c r="J29" s="3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</sheetData>
  <mergeCells count="6">
    <mergeCell ref="B23:B25"/>
    <mergeCell ref="B26:B28"/>
    <mergeCell ref="B4:B13"/>
    <mergeCell ref="B14:B16"/>
    <mergeCell ref="B17:B19"/>
    <mergeCell ref="B20:B22"/>
  </mergeCells>
  <printOptions/>
  <pageMargins left="0.3541666666666667" right="0.3541666666666667" top="0.5902777777777778" bottom="0.19652777777777777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O25" sqref="O25"/>
    </sheetView>
  </sheetViews>
  <sheetFormatPr defaultColWidth="9.00390625" defaultRowHeight="20.25" customHeight="1"/>
  <cols>
    <col min="1" max="1" width="3.75390625" style="1" customWidth="1"/>
    <col min="2" max="2" width="5.625" style="1" customWidth="1"/>
    <col min="3" max="3" width="8.25390625" style="1" customWidth="1"/>
    <col min="4" max="13" width="9.25390625" style="4" customWidth="1"/>
    <col min="14" max="253" width="9.00390625" style="4" bestFit="1" customWidth="1"/>
    <col min="254" max="16384" width="9.00390625" style="4" customWidth="1"/>
  </cols>
  <sheetData>
    <row r="1" spans="6:12" ht="20.25" customHeight="1">
      <c r="F1" s="38" t="s">
        <v>60</v>
      </c>
      <c r="L1" s="4" t="s">
        <v>4</v>
      </c>
    </row>
    <row r="2" spans="2:13" ht="15" customHeight="1" hidden="1">
      <c r="B2" s="15"/>
      <c r="C2" s="4"/>
      <c r="D2" s="39">
        <v>12</v>
      </c>
      <c r="E2" s="1">
        <v>8</v>
      </c>
      <c r="F2" s="1">
        <v>6</v>
      </c>
      <c r="H2" s="1">
        <v>4</v>
      </c>
      <c r="I2" s="1">
        <v>10</v>
      </c>
      <c r="J2" s="1">
        <v>11</v>
      </c>
      <c r="K2" s="1">
        <v>3</v>
      </c>
      <c r="L2" s="1">
        <v>2</v>
      </c>
      <c r="M2" s="1">
        <v>5</v>
      </c>
    </row>
    <row r="3" spans="2:13" s="2" customFormat="1" ht="26.25" customHeight="1">
      <c r="B3" s="45" t="s">
        <v>5</v>
      </c>
      <c r="C3" s="7" t="s">
        <v>47</v>
      </c>
      <c r="D3" s="7" t="s">
        <v>61</v>
      </c>
      <c r="E3" s="7" t="s">
        <v>62</v>
      </c>
      <c r="F3" s="7" t="s">
        <v>63</v>
      </c>
      <c r="G3" s="40" t="s">
        <v>64</v>
      </c>
      <c r="H3" s="7" t="s">
        <v>65</v>
      </c>
      <c r="I3" s="7" t="s">
        <v>66</v>
      </c>
      <c r="J3" s="7" t="s">
        <v>67</v>
      </c>
      <c r="K3" s="7" t="s">
        <v>68</v>
      </c>
      <c r="L3" s="7" t="s">
        <v>69</v>
      </c>
      <c r="M3" s="7" t="s">
        <v>70</v>
      </c>
    </row>
    <row r="4" spans="2:13" s="2" customFormat="1" ht="19.5" customHeight="1">
      <c r="B4" s="42"/>
      <c r="C4" s="17" t="s">
        <v>48</v>
      </c>
      <c r="D4" s="17">
        <v>5104</v>
      </c>
      <c r="E4" s="17">
        <v>5112</v>
      </c>
      <c r="F4" s="17">
        <v>5103</v>
      </c>
      <c r="G4" s="17"/>
      <c r="H4" s="17">
        <v>5107</v>
      </c>
      <c r="I4" s="17">
        <v>5111</v>
      </c>
      <c r="J4" s="17">
        <v>5110</v>
      </c>
      <c r="K4" s="17">
        <v>5101</v>
      </c>
      <c r="L4" s="17">
        <v>5108</v>
      </c>
      <c r="M4" s="17">
        <v>5102</v>
      </c>
    </row>
    <row r="5" spans="2:13" s="2" customFormat="1" ht="19.5" customHeight="1">
      <c r="B5" s="42"/>
      <c r="C5" s="2" t="s">
        <v>71</v>
      </c>
      <c r="D5" s="2">
        <v>5302</v>
      </c>
      <c r="E5" s="2">
        <v>5301</v>
      </c>
      <c r="F5" s="2">
        <v>5307</v>
      </c>
      <c r="H5" s="2">
        <v>5304</v>
      </c>
      <c r="I5" s="2">
        <v>5309</v>
      </c>
      <c r="J5" s="2">
        <v>5306</v>
      </c>
      <c r="K5" s="2">
        <v>5305</v>
      </c>
      <c r="L5" s="2">
        <v>5311</v>
      </c>
      <c r="M5" s="2">
        <v>5303</v>
      </c>
    </row>
    <row r="6" spans="2:13" s="2" customFormat="1" ht="19.5" customHeight="1">
      <c r="B6" s="42"/>
      <c r="C6" s="2" t="s">
        <v>72</v>
      </c>
      <c r="D6" s="2">
        <v>5510</v>
      </c>
      <c r="E6" s="2">
        <v>5506</v>
      </c>
      <c r="F6" s="2">
        <v>5509</v>
      </c>
      <c r="H6" s="2">
        <v>5504</v>
      </c>
      <c r="I6" s="2">
        <v>5503</v>
      </c>
      <c r="J6" s="2">
        <v>5502</v>
      </c>
      <c r="K6" s="2">
        <v>5511</v>
      </c>
      <c r="L6" s="2">
        <v>5507</v>
      </c>
      <c r="M6" s="2">
        <v>5508</v>
      </c>
    </row>
    <row r="7" spans="2:13" s="2" customFormat="1" ht="19.5" customHeight="1">
      <c r="B7" s="42"/>
      <c r="C7" s="2" t="s">
        <v>0</v>
      </c>
      <c r="D7" s="2">
        <v>5012</v>
      </c>
      <c r="E7" s="2">
        <v>5011</v>
      </c>
      <c r="F7" s="2">
        <v>5007</v>
      </c>
      <c r="H7" s="2">
        <v>5001</v>
      </c>
      <c r="I7" s="2">
        <v>5008</v>
      </c>
      <c r="J7" s="2">
        <v>5003</v>
      </c>
      <c r="K7" s="2">
        <v>5006</v>
      </c>
      <c r="L7" s="2">
        <v>5010</v>
      </c>
      <c r="M7" s="2">
        <v>5005</v>
      </c>
    </row>
    <row r="8" spans="2:13" s="2" customFormat="1" ht="19.5" customHeight="1">
      <c r="B8" s="42"/>
      <c r="C8" s="18" t="s">
        <v>73</v>
      </c>
      <c r="D8" s="18">
        <v>5605</v>
      </c>
      <c r="E8" s="18">
        <v>5603</v>
      </c>
      <c r="F8" s="18">
        <v>5601</v>
      </c>
      <c r="G8" s="18"/>
      <c r="H8" s="18">
        <v>5609</v>
      </c>
      <c r="I8" s="18">
        <v>5610</v>
      </c>
      <c r="J8" s="18">
        <v>5604</v>
      </c>
      <c r="K8" s="18">
        <v>5608</v>
      </c>
      <c r="L8" s="18">
        <v>5606</v>
      </c>
      <c r="M8" s="18">
        <v>5612</v>
      </c>
    </row>
    <row r="9" spans="2:13" s="2" customFormat="1" ht="19.5" customHeight="1">
      <c r="B9" s="42"/>
      <c r="C9" s="2" t="s">
        <v>17</v>
      </c>
      <c r="D9" s="9">
        <f aca="true" t="shared" si="0" ref="D9:M9">(D13+D16+D19+D22+D25)/5</f>
        <v>12626.296512858373</v>
      </c>
      <c r="E9" s="9">
        <f t="shared" si="0"/>
        <v>12571.643367786392</v>
      </c>
      <c r="F9" s="9">
        <f t="shared" si="0"/>
        <v>12560.558382675033</v>
      </c>
      <c r="G9" s="9">
        <f t="shared" si="0"/>
        <v>12455.738302694723</v>
      </c>
      <c r="H9" s="9">
        <f t="shared" si="0"/>
        <v>12412.534671342439</v>
      </c>
      <c r="I9" s="9">
        <f t="shared" si="0"/>
        <v>12411.549904023626</v>
      </c>
      <c r="J9" s="9">
        <f t="shared" si="0"/>
        <v>11964.77453525286</v>
      </c>
      <c r="K9" s="9">
        <f t="shared" si="0"/>
        <v>11735.776753537592</v>
      </c>
      <c r="L9" s="9">
        <f t="shared" si="0"/>
        <v>11708.653332841146</v>
      </c>
      <c r="M9" s="9">
        <f t="shared" si="0"/>
        <v>11482.84912759936</v>
      </c>
    </row>
    <row r="10" spans="2:13" s="2" customFormat="1" ht="19.5" customHeight="1">
      <c r="B10" s="42"/>
      <c r="C10" s="2" t="s">
        <v>18</v>
      </c>
      <c r="D10" s="9">
        <f aca="true" t="shared" si="1" ref="D10:M10">(D9/12455.7-1)*100</f>
        <v>1.3696260576151698</v>
      </c>
      <c r="E10" s="9">
        <f t="shared" si="1"/>
        <v>0.9308458600190361</v>
      </c>
      <c r="F10" s="9">
        <f t="shared" si="1"/>
        <v>0.8418505798552633</v>
      </c>
      <c r="G10" s="9">
        <f t="shared" si="1"/>
        <v>0.00030751137809481577</v>
      </c>
      <c r="H10" s="9">
        <f t="shared" si="1"/>
        <v>-0.3465508053145272</v>
      </c>
      <c r="I10" s="9">
        <f t="shared" si="1"/>
        <v>-0.3544569632888961</v>
      </c>
      <c r="J10" s="9">
        <f t="shared" si="1"/>
        <v>-3.941371940132954</v>
      </c>
      <c r="K10" s="9">
        <f t="shared" si="1"/>
        <v>-5.7798698303781375</v>
      </c>
      <c r="L10" s="9">
        <f t="shared" si="1"/>
        <v>-5.997628934213695</v>
      </c>
      <c r="M10" s="9">
        <f t="shared" si="1"/>
        <v>-7.810487346360628</v>
      </c>
    </row>
    <row r="11" spans="2:13" s="2" customFormat="1" ht="19.5" customHeight="1">
      <c r="B11" s="42"/>
      <c r="C11" s="2" t="s">
        <v>19</v>
      </c>
      <c r="D11" s="30" t="s">
        <v>21</v>
      </c>
      <c r="E11" s="30" t="s">
        <v>21</v>
      </c>
      <c r="F11" s="30" t="s">
        <v>21</v>
      </c>
      <c r="G11" s="30"/>
      <c r="H11" s="30" t="s">
        <v>22</v>
      </c>
      <c r="I11" s="30" t="s">
        <v>21</v>
      </c>
      <c r="J11" s="30" t="s">
        <v>59</v>
      </c>
      <c r="K11" s="30" t="s">
        <v>22</v>
      </c>
      <c r="L11" s="30" t="s">
        <v>22</v>
      </c>
      <c r="M11" s="30" t="s">
        <v>59</v>
      </c>
    </row>
    <row r="12" spans="2:13" s="2" customFormat="1" ht="19.5" customHeight="1">
      <c r="B12" s="43"/>
      <c r="C12" s="18" t="s">
        <v>24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</row>
    <row r="13" spans="1:13" s="2" customFormat="1" ht="19.5" customHeight="1">
      <c r="A13" s="9"/>
      <c r="B13" s="41" t="s">
        <v>74</v>
      </c>
      <c r="C13" s="2" t="s">
        <v>25</v>
      </c>
      <c r="D13" s="24">
        <v>13630.410852713178</v>
      </c>
      <c r="E13" s="24">
        <v>14670.359819121446</v>
      </c>
      <c r="F13" s="24">
        <v>14524.078811369507</v>
      </c>
      <c r="G13" s="24">
        <v>12861.945090439278</v>
      </c>
      <c r="H13" s="24">
        <v>11500.594961240311</v>
      </c>
      <c r="I13" s="24">
        <v>13801.655684754523</v>
      </c>
      <c r="J13" s="24">
        <v>12343.1330749354</v>
      </c>
      <c r="K13" s="24">
        <v>12821.418604651164</v>
      </c>
      <c r="L13" s="24">
        <v>12738.711886304909</v>
      </c>
      <c r="M13" s="24">
        <v>11687.178294573643</v>
      </c>
    </row>
    <row r="14" spans="2:13" s="2" customFormat="1" ht="19.5" customHeight="1">
      <c r="B14" s="41"/>
      <c r="C14" s="2" t="s">
        <v>18</v>
      </c>
      <c r="D14" s="9">
        <f aca="true" t="shared" si="2" ref="D14:M14">(D13/12861.9-1)*100</f>
        <v>5.975095846750311</v>
      </c>
      <c r="E14" s="9">
        <f t="shared" si="2"/>
        <v>14.060596172582951</v>
      </c>
      <c r="F14" s="9">
        <f t="shared" si="2"/>
        <v>12.923275809713243</v>
      </c>
      <c r="G14" s="9">
        <f t="shared" si="2"/>
        <v>0.0003505737043330015</v>
      </c>
      <c r="H14" s="9">
        <f t="shared" si="2"/>
        <v>-10.584011994803944</v>
      </c>
      <c r="I14" s="9">
        <f t="shared" si="2"/>
        <v>7.306507473658819</v>
      </c>
      <c r="J14" s="9">
        <f t="shared" si="2"/>
        <v>-4.033361517851941</v>
      </c>
      <c r="K14" s="9">
        <f t="shared" si="2"/>
        <v>-0.3147388437854115</v>
      </c>
      <c r="L14" s="9">
        <f t="shared" si="2"/>
        <v>-0.957775396287408</v>
      </c>
      <c r="M14" s="9">
        <f t="shared" si="2"/>
        <v>-9.133345037874319</v>
      </c>
    </row>
    <row r="15" spans="2:13" s="2" customFormat="1" ht="19.5" customHeight="1">
      <c r="B15" s="41"/>
      <c r="C15" s="2" t="s">
        <v>24</v>
      </c>
      <c r="D15" s="2">
        <v>6</v>
      </c>
      <c r="E15" s="2">
        <v>1</v>
      </c>
      <c r="F15" s="2">
        <v>2</v>
      </c>
      <c r="G15" s="2">
        <v>8</v>
      </c>
      <c r="H15" s="2">
        <v>13</v>
      </c>
      <c r="I15" s="2">
        <v>5</v>
      </c>
      <c r="J15" s="2">
        <v>11</v>
      </c>
      <c r="K15" s="2">
        <v>9</v>
      </c>
      <c r="L15" s="2">
        <v>10</v>
      </c>
      <c r="M15" s="2">
        <v>12</v>
      </c>
    </row>
    <row r="16" spans="2:13" s="2" customFormat="1" ht="19.5" customHeight="1">
      <c r="B16" s="41" t="s">
        <v>75</v>
      </c>
      <c r="C16" s="2" t="s">
        <v>25</v>
      </c>
      <c r="D16" s="9">
        <v>12087.162790697672</v>
      </c>
      <c r="E16" s="9">
        <v>11730.976744186048</v>
      </c>
      <c r="F16" s="9">
        <v>9833.976434108528</v>
      </c>
      <c r="G16" s="9">
        <v>13172.44465116279</v>
      </c>
      <c r="H16" s="9">
        <v>11343.992558139536</v>
      </c>
      <c r="I16" s="9">
        <v>11548.071317829457</v>
      </c>
      <c r="J16" s="9">
        <v>10805.002170542635</v>
      </c>
      <c r="K16" s="9">
        <v>9823.982635658915</v>
      </c>
      <c r="L16" s="9">
        <v>10435.402790697673</v>
      </c>
      <c r="M16" s="9">
        <v>11776.4496124031</v>
      </c>
    </row>
    <row r="17" spans="2:13" s="2" customFormat="1" ht="19.5" customHeight="1">
      <c r="B17" s="41"/>
      <c r="C17" s="2" t="s">
        <v>18</v>
      </c>
      <c r="D17" s="9">
        <f aca="true" t="shared" si="3" ref="D17:M17">(D16/13172.4-1)*100</f>
        <v>-8.238720425300839</v>
      </c>
      <c r="E17" s="9">
        <f t="shared" si="3"/>
        <v>-10.942753452779696</v>
      </c>
      <c r="F17" s="9">
        <f t="shared" si="3"/>
        <v>-25.344079787217755</v>
      </c>
      <c r="G17" s="9">
        <f t="shared" si="3"/>
        <v>0.000338975150993015</v>
      </c>
      <c r="H17" s="9">
        <f t="shared" si="3"/>
        <v>-13.880594590662776</v>
      </c>
      <c r="I17" s="9">
        <f t="shared" si="3"/>
        <v>-12.331303955016114</v>
      </c>
      <c r="J17" s="9">
        <f t="shared" si="3"/>
        <v>-17.972410718300114</v>
      </c>
      <c r="K17" s="9">
        <f t="shared" si="3"/>
        <v>-25.419949017195687</v>
      </c>
      <c r="L17" s="9">
        <f t="shared" si="3"/>
        <v>-20.778272822737897</v>
      </c>
      <c r="M17" s="9">
        <f t="shared" si="3"/>
        <v>-10.59754021740078</v>
      </c>
    </row>
    <row r="18" spans="2:13" s="2" customFormat="1" ht="19.5" customHeight="1">
      <c r="B18" s="41"/>
      <c r="C18" s="2" t="s">
        <v>24</v>
      </c>
      <c r="D18" s="13">
        <v>5</v>
      </c>
      <c r="E18" s="13">
        <v>7</v>
      </c>
      <c r="F18" s="13">
        <v>12</v>
      </c>
      <c r="G18" s="13">
        <v>3</v>
      </c>
      <c r="H18" s="13">
        <v>9</v>
      </c>
      <c r="I18" s="13">
        <v>8</v>
      </c>
      <c r="J18" s="13">
        <v>10</v>
      </c>
      <c r="K18" s="13">
        <v>13</v>
      </c>
      <c r="L18" s="13">
        <v>11</v>
      </c>
      <c r="M18" s="13">
        <v>6</v>
      </c>
    </row>
    <row r="19" spans="2:13" s="2" customFormat="1" ht="19.5" customHeight="1">
      <c r="B19" s="41" t="s">
        <v>76</v>
      </c>
      <c r="C19" s="2" t="s">
        <v>25</v>
      </c>
      <c r="D19" s="2">
        <v>12178.4</v>
      </c>
      <c r="E19" s="9">
        <v>11038</v>
      </c>
      <c r="F19" s="2">
        <v>10935.7</v>
      </c>
      <c r="G19" s="2">
        <v>11286.5</v>
      </c>
      <c r="H19" s="12">
        <v>13543.8</v>
      </c>
      <c r="I19" s="9">
        <v>11769</v>
      </c>
      <c r="J19" s="2">
        <v>11067.3</v>
      </c>
      <c r="K19" s="2">
        <v>9634.5</v>
      </c>
      <c r="L19" s="2">
        <v>8976.6</v>
      </c>
      <c r="M19" s="2">
        <v>9078.9</v>
      </c>
    </row>
    <row r="20" spans="2:13" s="2" customFormat="1" ht="19.5" customHeight="1">
      <c r="B20" s="41"/>
      <c r="C20" s="2" t="s">
        <v>18</v>
      </c>
      <c r="D20" s="9">
        <f aca="true" t="shared" si="4" ref="D20:M20">(D19/11286.5-1)*100</f>
        <v>7.902361228015775</v>
      </c>
      <c r="E20" s="9">
        <f t="shared" si="4"/>
        <v>-2.2017454481017107</v>
      </c>
      <c r="F20" s="9">
        <f t="shared" si="4"/>
        <v>-3.108138041022457</v>
      </c>
      <c r="G20" s="9">
        <f t="shared" si="4"/>
        <v>0</v>
      </c>
      <c r="H20" s="11">
        <f t="shared" si="4"/>
        <v>19.999999999999996</v>
      </c>
      <c r="I20" s="9">
        <f t="shared" si="4"/>
        <v>4.275018827803123</v>
      </c>
      <c r="J20" s="9">
        <f t="shared" si="4"/>
        <v>-1.9421432685066242</v>
      </c>
      <c r="K20" s="9">
        <f t="shared" si="4"/>
        <v>-14.63695565498605</v>
      </c>
      <c r="L20" s="9">
        <f t="shared" si="4"/>
        <v>-20.4660435033004</v>
      </c>
      <c r="M20" s="9">
        <f t="shared" si="4"/>
        <v>-19.559650910379656</v>
      </c>
    </row>
    <row r="21" spans="2:13" s="2" customFormat="1" ht="19.5" customHeight="1">
      <c r="B21" s="41"/>
      <c r="C21" s="2" t="s">
        <v>24</v>
      </c>
      <c r="D21" s="2">
        <v>3</v>
      </c>
      <c r="E21" s="2">
        <v>9</v>
      </c>
      <c r="F21" s="2">
        <v>10</v>
      </c>
      <c r="G21" s="2">
        <v>7</v>
      </c>
      <c r="H21" s="12">
        <v>1</v>
      </c>
      <c r="I21" s="2">
        <v>5</v>
      </c>
      <c r="J21" s="2">
        <v>8</v>
      </c>
      <c r="K21" s="2">
        <v>11</v>
      </c>
      <c r="L21" s="2">
        <v>13</v>
      </c>
      <c r="M21" s="2">
        <v>12</v>
      </c>
    </row>
    <row r="22" spans="1:13" s="2" customFormat="1" ht="19.5" customHeight="1">
      <c r="A22" s="9"/>
      <c r="B22" s="42" t="s">
        <v>0</v>
      </c>
      <c r="C22" s="2" t="s">
        <v>25</v>
      </c>
      <c r="D22" s="9">
        <v>10622.508920881015</v>
      </c>
      <c r="E22" s="9">
        <v>11993.880275624462</v>
      </c>
      <c r="F22" s="9">
        <v>13171.036667897133</v>
      </c>
      <c r="G22" s="9">
        <v>11607.80177187154</v>
      </c>
      <c r="H22" s="9">
        <v>11436.285837332349</v>
      </c>
      <c r="I22" s="9">
        <v>10651.022517534146</v>
      </c>
      <c r="J22" s="9">
        <v>11245.437430786267</v>
      </c>
      <c r="K22" s="9">
        <v>12885.982527377877</v>
      </c>
      <c r="L22" s="9">
        <v>11867.551987203151</v>
      </c>
      <c r="M22" s="9">
        <v>11796.717731020057</v>
      </c>
    </row>
    <row r="23" spans="2:13" s="2" customFormat="1" ht="19.5" customHeight="1">
      <c r="B23" s="42"/>
      <c r="C23" s="2" t="s">
        <v>18</v>
      </c>
      <c r="D23" s="9">
        <f aca="true" t="shared" si="5" ref="D23:M23">(D22/11607.8-1)*100</f>
        <v>-8.488181043082966</v>
      </c>
      <c r="E23" s="9">
        <f t="shared" si="5"/>
        <v>3.326041761784859</v>
      </c>
      <c r="F23" s="9">
        <f t="shared" si="5"/>
        <v>13.467122692475186</v>
      </c>
      <c r="G23" s="9">
        <f t="shared" si="5"/>
        <v>1.5264490604849357E-05</v>
      </c>
      <c r="H23" s="9">
        <f t="shared" si="5"/>
        <v>-1.477576824787219</v>
      </c>
      <c r="I23" s="9">
        <f t="shared" si="5"/>
        <v>-8.242539348247336</v>
      </c>
      <c r="J23" s="9">
        <f t="shared" si="5"/>
        <v>-3.121716166833788</v>
      </c>
      <c r="K23" s="9">
        <f t="shared" si="5"/>
        <v>11.011410666774735</v>
      </c>
      <c r="L23" s="9">
        <f t="shared" si="5"/>
        <v>2.2377365840482444</v>
      </c>
      <c r="M23" s="9">
        <f t="shared" si="5"/>
        <v>1.6275067714817348</v>
      </c>
    </row>
    <row r="24" spans="2:13" s="2" customFormat="1" ht="19.5" customHeight="1">
      <c r="B24" s="42"/>
      <c r="C24" s="2" t="s">
        <v>24</v>
      </c>
      <c r="D24" s="23">
        <v>13</v>
      </c>
      <c r="E24" s="23">
        <v>5</v>
      </c>
      <c r="F24" s="23">
        <v>3</v>
      </c>
      <c r="G24" s="23">
        <v>9</v>
      </c>
      <c r="H24" s="23">
        <v>10</v>
      </c>
      <c r="I24" s="23">
        <v>12</v>
      </c>
      <c r="J24" s="23">
        <v>11</v>
      </c>
      <c r="K24" s="23">
        <v>4</v>
      </c>
      <c r="L24" s="23">
        <v>7</v>
      </c>
      <c r="M24" s="23">
        <v>8</v>
      </c>
    </row>
    <row r="25" spans="2:13" s="2" customFormat="1" ht="19.5" customHeight="1">
      <c r="B25" s="42" t="s">
        <v>73</v>
      </c>
      <c r="C25" s="2" t="s">
        <v>25</v>
      </c>
      <c r="D25" s="26">
        <v>14613</v>
      </c>
      <c r="E25" s="26">
        <v>13425</v>
      </c>
      <c r="F25" s="26">
        <v>14338</v>
      </c>
      <c r="G25" s="26">
        <v>13350</v>
      </c>
      <c r="H25" s="26">
        <v>14238</v>
      </c>
      <c r="I25" s="26">
        <v>14288</v>
      </c>
      <c r="J25" s="26">
        <v>14363</v>
      </c>
      <c r="K25" s="26">
        <v>13513</v>
      </c>
      <c r="L25" s="26">
        <v>14525</v>
      </c>
      <c r="M25" s="26">
        <v>13075</v>
      </c>
    </row>
    <row r="26" spans="2:13" s="2" customFormat="1" ht="19.5" customHeight="1">
      <c r="B26" s="42"/>
      <c r="C26" s="2" t="s">
        <v>18</v>
      </c>
      <c r="D26" s="9">
        <f aca="true" t="shared" si="6" ref="D26:M26">(D25/13350-1)*100</f>
        <v>9.460674157303362</v>
      </c>
      <c r="E26" s="9">
        <f t="shared" si="6"/>
        <v>0.561797752808979</v>
      </c>
      <c r="F26" s="9">
        <f t="shared" si="6"/>
        <v>7.400749063670409</v>
      </c>
      <c r="G26" s="9">
        <f t="shared" si="6"/>
        <v>0</v>
      </c>
      <c r="H26" s="9">
        <f t="shared" si="6"/>
        <v>6.651685393258422</v>
      </c>
      <c r="I26" s="9">
        <f t="shared" si="6"/>
        <v>7.026217228464415</v>
      </c>
      <c r="J26" s="9">
        <f t="shared" si="6"/>
        <v>7.588014981273417</v>
      </c>
      <c r="K26" s="9">
        <f t="shared" si="6"/>
        <v>1.2209737827715283</v>
      </c>
      <c r="L26" s="9">
        <f t="shared" si="6"/>
        <v>8.801498127340835</v>
      </c>
      <c r="M26" s="9">
        <f t="shared" si="6"/>
        <v>-2.059925093632964</v>
      </c>
    </row>
    <row r="27" spans="2:13" s="2" customFormat="1" ht="19.5" customHeight="1">
      <c r="B27" s="43"/>
      <c r="C27" s="18" t="s">
        <v>24</v>
      </c>
      <c r="D27" s="18">
        <v>4</v>
      </c>
      <c r="E27" s="18">
        <v>11</v>
      </c>
      <c r="F27" s="18">
        <v>7</v>
      </c>
      <c r="G27" s="18">
        <v>12</v>
      </c>
      <c r="H27" s="18">
        <v>9</v>
      </c>
      <c r="I27" s="18">
        <v>8</v>
      </c>
      <c r="J27" s="18">
        <v>6</v>
      </c>
      <c r="K27" s="18">
        <v>10</v>
      </c>
      <c r="L27" s="18">
        <v>5</v>
      </c>
      <c r="M27" s="18">
        <v>13</v>
      </c>
    </row>
    <row r="28" spans="4:13" ht="20.25" customHeight="1">
      <c r="D28" s="14"/>
      <c r="E28" s="14"/>
      <c r="F28" s="14"/>
      <c r="H28" s="14"/>
      <c r="I28" s="14"/>
      <c r="J28" s="14"/>
      <c r="K28" s="14"/>
      <c r="L28" s="14"/>
      <c r="M28" s="14"/>
    </row>
  </sheetData>
  <mergeCells count="6">
    <mergeCell ref="B22:B24"/>
    <mergeCell ref="B25:B27"/>
    <mergeCell ref="B3:B12"/>
    <mergeCell ref="B13:B15"/>
    <mergeCell ref="B16:B18"/>
    <mergeCell ref="B19:B21"/>
  </mergeCells>
  <printOptions/>
  <pageMargins left="0.15694444444444444" right="0.15694444444444444" top="0.39305555555555555" bottom="0.19652777777777777" header="0.5118055555555555" footer="0.5118055555555555"/>
  <pageSetup horizontalDpi="180" verticalDpi="180" orientation="landscape" paperSiz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1"/>
  <sheetViews>
    <sheetView workbookViewId="0" topLeftCell="J1">
      <selection activeCell="N8" sqref="N8"/>
    </sheetView>
  </sheetViews>
  <sheetFormatPr defaultColWidth="9.00390625" defaultRowHeight="19.5" customHeight="1"/>
  <cols>
    <col min="1" max="1" width="7.50390625" style="1" customWidth="1"/>
    <col min="2" max="2" width="5.50390625" style="1" customWidth="1"/>
    <col min="3" max="3" width="8.25390625" style="1" customWidth="1"/>
    <col min="4" max="15" width="8.375" style="1" customWidth="1"/>
    <col min="16" max="252" width="9.00390625" style="1" bestFit="1" customWidth="1"/>
    <col min="253" max="16384" width="9.00390625" style="1" customWidth="1"/>
  </cols>
  <sheetData>
    <row r="1" ht="18.75" customHeight="1">
      <c r="H1" s="33" t="s">
        <v>77</v>
      </c>
    </row>
    <row r="2" spans="2:26" ht="19.5" customHeight="1" hidden="1">
      <c r="B2" s="6"/>
      <c r="C2" s="5"/>
      <c r="D2" s="1">
        <v>21</v>
      </c>
      <c r="E2" s="1">
        <v>11</v>
      </c>
      <c r="F2" s="1">
        <v>17</v>
      </c>
      <c r="G2" s="1">
        <v>10</v>
      </c>
      <c r="H2" s="1">
        <v>13</v>
      </c>
      <c r="I2" s="1">
        <v>16</v>
      </c>
      <c r="J2" s="1">
        <v>2</v>
      </c>
      <c r="K2" s="1">
        <v>19</v>
      </c>
      <c r="L2" s="1">
        <v>18</v>
      </c>
      <c r="M2" s="1">
        <v>5</v>
      </c>
      <c r="O2" s="1">
        <v>9</v>
      </c>
      <c r="P2" s="1">
        <v>25</v>
      </c>
      <c r="Q2" s="1">
        <v>4</v>
      </c>
      <c r="R2" s="1">
        <v>3</v>
      </c>
      <c r="S2" s="1">
        <v>20</v>
      </c>
      <c r="T2" s="1">
        <v>12</v>
      </c>
      <c r="U2" s="1">
        <v>22</v>
      </c>
      <c r="V2" s="1">
        <v>24</v>
      </c>
      <c r="W2" s="1">
        <v>26</v>
      </c>
      <c r="X2" s="1">
        <v>14</v>
      </c>
      <c r="Y2" s="1">
        <v>7</v>
      </c>
      <c r="Z2" s="1">
        <v>6</v>
      </c>
    </row>
    <row r="3" spans="2:26" s="2" customFormat="1" ht="20.25" customHeight="1">
      <c r="B3" s="45" t="s">
        <v>5</v>
      </c>
      <c r="C3" s="7" t="s">
        <v>47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87</v>
      </c>
      <c r="N3" s="31" t="s">
        <v>88</v>
      </c>
      <c r="O3" s="7" t="s">
        <v>89</v>
      </c>
      <c r="P3" s="7" t="s">
        <v>90</v>
      </c>
      <c r="Q3" s="7" t="s">
        <v>91</v>
      </c>
      <c r="R3" s="7" t="s">
        <v>92</v>
      </c>
      <c r="S3" s="7" t="s">
        <v>93</v>
      </c>
      <c r="T3" s="7" t="s">
        <v>94</v>
      </c>
      <c r="U3" s="7" t="s">
        <v>95</v>
      </c>
      <c r="V3" s="7" t="s">
        <v>96</v>
      </c>
      <c r="W3" s="7" t="s">
        <v>97</v>
      </c>
      <c r="X3" s="7" t="s">
        <v>98</v>
      </c>
      <c r="Y3" s="7" t="s">
        <v>99</v>
      </c>
      <c r="Z3" s="7" t="s">
        <v>100</v>
      </c>
    </row>
    <row r="4" spans="2:26" s="2" customFormat="1" ht="18.75" customHeight="1">
      <c r="B4" s="42"/>
      <c r="C4" s="17" t="s">
        <v>0</v>
      </c>
      <c r="D4" s="17">
        <v>6024</v>
      </c>
      <c r="E4" s="17">
        <v>6021</v>
      </c>
      <c r="F4" s="17">
        <v>6009</v>
      </c>
      <c r="G4" s="17">
        <v>6006</v>
      </c>
      <c r="H4" s="17">
        <v>6003</v>
      </c>
      <c r="I4" s="17">
        <v>6013</v>
      </c>
      <c r="J4" s="17">
        <v>6002</v>
      </c>
      <c r="K4" s="17">
        <v>6005</v>
      </c>
      <c r="L4" s="17">
        <v>6019</v>
      </c>
      <c r="M4" s="17">
        <v>6010</v>
      </c>
      <c r="N4" s="17"/>
      <c r="O4" s="17">
        <v>6007</v>
      </c>
      <c r="P4" s="17">
        <v>6001</v>
      </c>
      <c r="Q4" s="17">
        <v>6020</v>
      </c>
      <c r="R4" s="17">
        <v>6012</v>
      </c>
      <c r="S4" s="17">
        <v>6022</v>
      </c>
      <c r="T4" s="17">
        <v>6018</v>
      </c>
      <c r="U4" s="17">
        <v>6008</v>
      </c>
      <c r="V4" s="17">
        <v>6015</v>
      </c>
      <c r="W4" s="17">
        <v>6026</v>
      </c>
      <c r="X4" s="17">
        <v>6014</v>
      </c>
      <c r="Y4" s="17">
        <v>6023</v>
      </c>
      <c r="Z4" s="17">
        <v>6025</v>
      </c>
    </row>
    <row r="5" spans="2:26" s="2" customFormat="1" ht="18.75" customHeight="1">
      <c r="B5" s="42"/>
      <c r="C5" s="2" t="s">
        <v>101</v>
      </c>
      <c r="D5" s="2">
        <v>6117</v>
      </c>
      <c r="E5" s="2">
        <v>6123</v>
      </c>
      <c r="F5" s="2">
        <v>6119</v>
      </c>
      <c r="G5" s="2">
        <v>6110</v>
      </c>
      <c r="H5" s="2">
        <v>6104</v>
      </c>
      <c r="I5" s="2">
        <v>6109</v>
      </c>
      <c r="J5" s="2">
        <v>6113</v>
      </c>
      <c r="K5" s="2">
        <v>6106</v>
      </c>
      <c r="L5" s="2">
        <v>6118</v>
      </c>
      <c r="M5" s="2">
        <v>6102</v>
      </c>
      <c r="O5" s="2">
        <v>6111</v>
      </c>
      <c r="P5" s="2">
        <v>6114</v>
      </c>
      <c r="Q5" s="2">
        <v>6115</v>
      </c>
      <c r="R5" s="2">
        <v>6124</v>
      </c>
      <c r="S5" s="2">
        <v>6107</v>
      </c>
      <c r="T5" s="2">
        <v>6126</v>
      </c>
      <c r="U5" s="2">
        <v>6125</v>
      </c>
      <c r="V5" s="2">
        <v>6121</v>
      </c>
      <c r="W5" s="2">
        <v>6105</v>
      </c>
      <c r="X5" s="2">
        <v>6101</v>
      </c>
      <c r="Y5" s="2">
        <v>6103</v>
      </c>
      <c r="Z5" s="2">
        <v>6120</v>
      </c>
    </row>
    <row r="6" spans="2:26" s="2" customFormat="1" ht="18.75" customHeight="1">
      <c r="B6" s="42"/>
      <c r="C6" s="2" t="s">
        <v>102</v>
      </c>
      <c r="D6" s="2">
        <v>6604</v>
      </c>
      <c r="E6" s="2">
        <v>6608</v>
      </c>
      <c r="F6" s="2">
        <v>6613</v>
      </c>
      <c r="G6" s="2">
        <v>6603</v>
      </c>
      <c r="H6" s="2">
        <v>6616</v>
      </c>
      <c r="I6" s="2">
        <v>6612</v>
      </c>
      <c r="J6" s="2">
        <v>6621</v>
      </c>
      <c r="K6" s="2">
        <v>6618</v>
      </c>
      <c r="L6" s="2">
        <v>6611</v>
      </c>
      <c r="M6" s="2">
        <v>6614</v>
      </c>
      <c r="O6" s="2">
        <v>6609</v>
      </c>
      <c r="P6" s="2">
        <v>6610</v>
      </c>
      <c r="Q6" s="2">
        <v>6607</v>
      </c>
      <c r="R6" s="2">
        <v>6625</v>
      </c>
      <c r="S6" s="2">
        <v>6615</v>
      </c>
      <c r="T6" s="2">
        <v>6602</v>
      </c>
      <c r="U6" s="2">
        <v>6626</v>
      </c>
      <c r="V6" s="2">
        <v>6624</v>
      </c>
      <c r="W6" s="2">
        <v>6606</v>
      </c>
      <c r="X6" s="2">
        <v>6617</v>
      </c>
      <c r="Y6" s="2">
        <v>6623</v>
      </c>
      <c r="Z6" s="2">
        <v>6601</v>
      </c>
    </row>
    <row r="7" spans="2:26" s="2" customFormat="1" ht="18.75" customHeight="1">
      <c r="B7" s="42"/>
      <c r="C7" s="2" t="s">
        <v>103</v>
      </c>
      <c r="D7" s="2">
        <v>6206</v>
      </c>
      <c r="E7" s="2">
        <v>6212</v>
      </c>
      <c r="F7" s="2">
        <v>6211</v>
      </c>
      <c r="G7" s="2">
        <v>6225</v>
      </c>
      <c r="H7" s="2">
        <v>6226</v>
      </c>
      <c r="I7" s="2">
        <v>6203</v>
      </c>
      <c r="J7" s="2">
        <v>6218</v>
      </c>
      <c r="K7" s="2">
        <v>6217</v>
      </c>
      <c r="L7" s="2">
        <v>6216</v>
      </c>
      <c r="M7" s="2">
        <v>6224</v>
      </c>
      <c r="O7" s="2">
        <v>6209</v>
      </c>
      <c r="P7" s="2">
        <v>6220</v>
      </c>
      <c r="Q7" s="2">
        <v>6223</v>
      </c>
      <c r="R7" s="2">
        <v>6204</v>
      </c>
      <c r="S7" s="2">
        <v>6213</v>
      </c>
      <c r="T7" s="2">
        <v>6202</v>
      </c>
      <c r="U7" s="2">
        <v>6205</v>
      </c>
      <c r="V7" s="2">
        <v>6208</v>
      </c>
      <c r="W7" s="2">
        <v>6215</v>
      </c>
      <c r="X7" s="2">
        <v>6214</v>
      </c>
      <c r="Y7" s="2">
        <v>6207</v>
      </c>
      <c r="Z7" s="2">
        <v>6222</v>
      </c>
    </row>
    <row r="8" spans="2:26" s="2" customFormat="1" ht="18.75" customHeight="1">
      <c r="B8" s="42"/>
      <c r="C8" s="18" t="s">
        <v>104</v>
      </c>
      <c r="D8" s="18">
        <v>6420</v>
      </c>
      <c r="E8" s="18">
        <v>6423</v>
      </c>
      <c r="F8" s="18">
        <v>6405</v>
      </c>
      <c r="G8" s="18">
        <v>6421</v>
      </c>
      <c r="H8" s="18">
        <v>6424</v>
      </c>
      <c r="I8" s="18">
        <v>6403</v>
      </c>
      <c r="J8" s="18">
        <v>6426</v>
      </c>
      <c r="K8" s="18">
        <v>6408</v>
      </c>
      <c r="L8" s="18">
        <v>6404</v>
      </c>
      <c r="M8" s="18">
        <v>6411</v>
      </c>
      <c r="N8" s="18"/>
      <c r="O8" s="18">
        <v>6416</v>
      </c>
      <c r="P8" s="18">
        <v>6425</v>
      </c>
      <c r="Q8" s="18">
        <v>6401</v>
      </c>
      <c r="R8" s="18">
        <v>6414</v>
      </c>
      <c r="S8" s="18">
        <v>6418</v>
      </c>
      <c r="T8" s="18">
        <v>6422</v>
      </c>
      <c r="U8" s="18">
        <v>6412</v>
      </c>
      <c r="V8" s="18">
        <v>6406</v>
      </c>
      <c r="W8" s="18">
        <v>6407</v>
      </c>
      <c r="X8" s="18">
        <v>6409</v>
      </c>
      <c r="Y8" s="18">
        <v>6419</v>
      </c>
      <c r="Z8" s="18">
        <v>6417</v>
      </c>
    </row>
    <row r="9" spans="2:26" s="2" customFormat="1" ht="20.25" customHeight="1">
      <c r="B9" s="42"/>
      <c r="C9" s="2" t="s">
        <v>17</v>
      </c>
      <c r="D9" s="9">
        <f aca="true" t="shared" si="0" ref="D9:Z9">(D13+D16+D19+D22+D25)/5</f>
        <v>12528.628049254647</v>
      </c>
      <c r="E9" s="9">
        <f t="shared" si="0"/>
        <v>12524.15577091058</v>
      </c>
      <c r="F9" s="9">
        <f t="shared" si="0"/>
        <v>12481.812802730845</v>
      </c>
      <c r="G9" s="9">
        <f t="shared" si="0"/>
        <v>12433.24453245193</v>
      </c>
      <c r="H9" s="9">
        <f t="shared" si="0"/>
        <v>12423.472024762279</v>
      </c>
      <c r="I9" s="9">
        <f t="shared" si="0"/>
        <v>12346.901317560583</v>
      </c>
      <c r="J9" s="9">
        <f t="shared" si="0"/>
        <v>12230.890808204942</v>
      </c>
      <c r="K9" s="9">
        <f t="shared" si="0"/>
        <v>12212.120836905991</v>
      </c>
      <c r="L9" s="9">
        <f t="shared" si="0"/>
        <v>12191.713487211387</v>
      </c>
      <c r="M9" s="9">
        <f t="shared" si="0"/>
        <v>12171.969898203612</v>
      </c>
      <c r="N9" s="9">
        <f t="shared" si="0"/>
        <v>12047.235951991483</v>
      </c>
      <c r="O9" s="9">
        <f t="shared" si="0"/>
        <v>11930.574754089093</v>
      </c>
      <c r="P9" s="9">
        <f t="shared" si="0"/>
        <v>11766.756903705815</v>
      </c>
      <c r="Q9" s="9">
        <f t="shared" si="0"/>
        <v>11653.789149745706</v>
      </c>
      <c r="R9" s="9">
        <f t="shared" si="0"/>
        <v>11645.633677393194</v>
      </c>
      <c r="S9" s="9">
        <f t="shared" si="0"/>
        <v>11578.639501365771</v>
      </c>
      <c r="T9" s="9">
        <f t="shared" si="0"/>
        <v>11481.670016483522</v>
      </c>
      <c r="U9" s="9">
        <f t="shared" si="0"/>
        <v>11281.439649590988</v>
      </c>
      <c r="V9" s="9">
        <f t="shared" si="0"/>
        <v>11002.477774745925</v>
      </c>
      <c r="W9" s="9">
        <f t="shared" si="0"/>
        <v>10901.464858937543</v>
      </c>
      <c r="X9" s="9">
        <f t="shared" si="0"/>
        <v>10859.241204784996</v>
      </c>
      <c r="Y9" s="9">
        <f t="shared" si="0"/>
        <v>10819.092855948853</v>
      </c>
      <c r="Z9" s="9">
        <f t="shared" si="0"/>
        <v>10114.431699664454</v>
      </c>
    </row>
    <row r="10" spans="2:26" s="2" customFormat="1" ht="20.25" customHeight="1">
      <c r="B10" s="42"/>
      <c r="C10" s="2" t="s">
        <v>18</v>
      </c>
      <c r="D10" s="9">
        <f aca="true" t="shared" si="1" ref="D10:Z10">(D9/12047.2-1)*100</f>
        <v>3.996182094218126</v>
      </c>
      <c r="E10" s="9">
        <f t="shared" si="1"/>
        <v>3.959059125029718</v>
      </c>
      <c r="F10" s="9">
        <f t="shared" si="1"/>
        <v>3.6075835275486856</v>
      </c>
      <c r="G10" s="9">
        <f t="shared" si="1"/>
        <v>3.2044336646849914</v>
      </c>
      <c r="H10" s="9">
        <f t="shared" si="1"/>
        <v>3.1233151666966386</v>
      </c>
      <c r="I10" s="9">
        <f t="shared" si="1"/>
        <v>2.487725924369011</v>
      </c>
      <c r="J10" s="9">
        <f t="shared" si="1"/>
        <v>1.5247593482713206</v>
      </c>
      <c r="K10" s="9">
        <f t="shared" si="1"/>
        <v>1.3689557482733816</v>
      </c>
      <c r="L10" s="9">
        <f t="shared" si="1"/>
        <v>1.1995607876634118</v>
      </c>
      <c r="M10" s="9">
        <f t="shared" si="1"/>
        <v>1.035675494750743</v>
      </c>
      <c r="N10" s="9">
        <f t="shared" si="1"/>
        <v>0.00029842611961594656</v>
      </c>
      <c r="O10" s="9">
        <f t="shared" si="1"/>
        <v>-0.9680693099716753</v>
      </c>
      <c r="P10" s="9">
        <f t="shared" si="1"/>
        <v>-2.32786951568984</v>
      </c>
      <c r="Q10" s="9">
        <f t="shared" si="1"/>
        <v>-3.2655791408318535</v>
      </c>
      <c r="R10" s="9">
        <f t="shared" si="1"/>
        <v>-3.333275139507985</v>
      </c>
      <c r="S10" s="9">
        <f t="shared" si="1"/>
        <v>-3.8893726229682346</v>
      </c>
      <c r="T10" s="9">
        <f t="shared" si="1"/>
        <v>-4.6942856723261706</v>
      </c>
      <c r="U10" s="9">
        <f t="shared" si="1"/>
        <v>-6.356334670371644</v>
      </c>
      <c r="V10" s="9">
        <f t="shared" si="1"/>
        <v>-8.671909034913305</v>
      </c>
      <c r="W10" s="9">
        <f t="shared" si="1"/>
        <v>-9.510385326569304</v>
      </c>
      <c r="X10" s="9">
        <f t="shared" si="1"/>
        <v>-9.860870536016709</v>
      </c>
      <c r="Y10" s="9">
        <f t="shared" si="1"/>
        <v>-10.194129291878173</v>
      </c>
      <c r="Z10" s="9">
        <f t="shared" si="1"/>
        <v>-16.043298860611156</v>
      </c>
    </row>
    <row r="11" spans="2:26" s="2" customFormat="1" ht="20.25" customHeight="1">
      <c r="B11" s="42"/>
      <c r="C11" s="2" t="s">
        <v>19</v>
      </c>
      <c r="D11" s="30" t="s">
        <v>21</v>
      </c>
      <c r="E11" s="30" t="s">
        <v>20</v>
      </c>
      <c r="F11" s="30" t="s">
        <v>21</v>
      </c>
      <c r="G11" s="30" t="s">
        <v>20</v>
      </c>
      <c r="H11" s="30" t="s">
        <v>20</v>
      </c>
      <c r="I11" s="30" t="s">
        <v>21</v>
      </c>
      <c r="J11" s="30" t="s">
        <v>21</v>
      </c>
      <c r="K11" s="30" t="s">
        <v>20</v>
      </c>
      <c r="L11" s="30" t="s">
        <v>21</v>
      </c>
      <c r="M11" s="30" t="s">
        <v>22</v>
      </c>
      <c r="N11" s="30"/>
      <c r="O11" s="30" t="s">
        <v>21</v>
      </c>
      <c r="P11" s="30" t="s">
        <v>21</v>
      </c>
      <c r="Q11" s="30" t="s">
        <v>22</v>
      </c>
      <c r="R11" s="30" t="s">
        <v>20</v>
      </c>
      <c r="S11" s="30" t="s">
        <v>22</v>
      </c>
      <c r="T11" s="30" t="s">
        <v>21</v>
      </c>
      <c r="U11" s="30" t="s">
        <v>22</v>
      </c>
      <c r="V11" s="30" t="s">
        <v>22</v>
      </c>
      <c r="W11" s="30" t="s">
        <v>59</v>
      </c>
      <c r="X11" s="30" t="s">
        <v>22</v>
      </c>
      <c r="Y11" s="30" t="s">
        <v>59</v>
      </c>
      <c r="Z11" s="30" t="s">
        <v>59</v>
      </c>
    </row>
    <row r="12" spans="2:26" s="2" customFormat="1" ht="20.25" customHeight="1">
      <c r="B12" s="43"/>
      <c r="C12" s="18" t="s">
        <v>24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14</v>
      </c>
      <c r="P12" s="18">
        <v>15</v>
      </c>
      <c r="Q12" s="18">
        <v>17</v>
      </c>
      <c r="R12" s="18">
        <v>18</v>
      </c>
      <c r="S12" s="18">
        <v>19</v>
      </c>
      <c r="T12" s="18">
        <v>20</v>
      </c>
      <c r="U12" s="18">
        <v>22</v>
      </c>
      <c r="V12" s="18">
        <v>23</v>
      </c>
      <c r="W12" s="18">
        <v>24</v>
      </c>
      <c r="X12" s="18">
        <v>25</v>
      </c>
      <c r="Y12" s="18">
        <v>26</v>
      </c>
      <c r="Z12" s="18">
        <v>27</v>
      </c>
    </row>
    <row r="13" spans="2:26" s="2" customFormat="1" ht="20.25" customHeight="1">
      <c r="B13" s="46" t="s">
        <v>0</v>
      </c>
      <c r="C13" s="17" t="s">
        <v>25</v>
      </c>
      <c r="D13" s="20">
        <v>13087.81776793405</v>
      </c>
      <c r="E13" s="20">
        <v>12907.743324720072</v>
      </c>
      <c r="F13" s="20">
        <v>12074.280792420328</v>
      </c>
      <c r="G13" s="20">
        <v>13574.568721545465</v>
      </c>
      <c r="H13" s="20">
        <v>13951.549157130556</v>
      </c>
      <c r="I13" s="20">
        <v>12022.167466469795</v>
      </c>
      <c r="J13" s="20">
        <v>12237.386489479512</v>
      </c>
      <c r="K13" s="20">
        <v>13491.203396087114</v>
      </c>
      <c r="L13" s="20">
        <v>13391.36827857758</v>
      </c>
      <c r="M13" s="20">
        <v>12836.012058570197</v>
      </c>
      <c r="N13" s="20">
        <v>12462.871908453304</v>
      </c>
      <c r="O13" s="20">
        <v>13282.483081087732</v>
      </c>
      <c r="P13" s="20">
        <v>12618.726467331118</v>
      </c>
      <c r="Q13" s="20">
        <v>13196.516549772363</v>
      </c>
      <c r="R13" s="20">
        <v>13295.279315860713</v>
      </c>
      <c r="S13" s="20">
        <v>11376.426725729052</v>
      </c>
      <c r="T13" s="20">
        <v>13625.40174726221</v>
      </c>
      <c r="U13" s="20">
        <v>12157.433247200688</v>
      </c>
      <c r="V13" s="20">
        <v>11017.181001599605</v>
      </c>
      <c r="W13" s="20">
        <v>11839.09929863418</v>
      </c>
      <c r="X13" s="20">
        <v>11170.087363110617</v>
      </c>
      <c r="Y13" s="20">
        <v>11472.52799310939</v>
      </c>
      <c r="Z13" s="20">
        <v>11695.460809646856</v>
      </c>
    </row>
    <row r="14" spans="2:26" s="2" customFormat="1" ht="20.25" customHeight="1">
      <c r="B14" s="41"/>
      <c r="C14" s="2" t="s">
        <v>18</v>
      </c>
      <c r="D14" s="9">
        <f aca="true" t="shared" si="2" ref="D14:Z14">(D13/12462.9-1)*100</f>
        <v>5.014224361376973</v>
      </c>
      <c r="E14" s="9">
        <f t="shared" si="2"/>
        <v>3.5693404000679774</v>
      </c>
      <c r="F14" s="9">
        <f t="shared" si="2"/>
        <v>-3.1182085034756946</v>
      </c>
      <c r="G14" s="9">
        <f t="shared" si="2"/>
        <v>8.919823809430106</v>
      </c>
      <c r="H14" s="9">
        <f t="shared" si="2"/>
        <v>11.944644963295502</v>
      </c>
      <c r="I14" s="9">
        <f t="shared" si="2"/>
        <v>-3.5363561733641857</v>
      </c>
      <c r="J14" s="9">
        <f t="shared" si="2"/>
        <v>-1.809478616698268</v>
      </c>
      <c r="K14" s="9">
        <f t="shared" si="2"/>
        <v>8.25091588704967</v>
      </c>
      <c r="L14" s="9">
        <f t="shared" si="2"/>
        <v>7.449857405399873</v>
      </c>
      <c r="M14" s="9">
        <f t="shared" si="2"/>
        <v>2.9937820135778725</v>
      </c>
      <c r="N14" s="9">
        <f t="shared" si="2"/>
        <v>-0.00022540136481730144</v>
      </c>
      <c r="O14" s="9">
        <f t="shared" si="2"/>
        <v>6.576182759130966</v>
      </c>
      <c r="P14" s="9">
        <f t="shared" si="2"/>
        <v>1.2503226964118985</v>
      </c>
      <c r="Q14" s="9">
        <f t="shared" si="2"/>
        <v>5.886403243004135</v>
      </c>
      <c r="R14" s="9">
        <f t="shared" si="2"/>
        <v>6.678857375576408</v>
      </c>
      <c r="S14" s="9">
        <f t="shared" si="2"/>
        <v>-8.717660209669875</v>
      </c>
      <c r="T14" s="9">
        <f t="shared" si="2"/>
        <v>9.327698587505395</v>
      </c>
      <c r="U14" s="9">
        <f t="shared" si="2"/>
        <v>-2.4510086159666766</v>
      </c>
      <c r="V14" s="9">
        <f t="shared" si="2"/>
        <v>-11.60018132537688</v>
      </c>
      <c r="W14" s="9">
        <f t="shared" si="2"/>
        <v>-5.005261226246049</v>
      </c>
      <c r="X14" s="9">
        <f t="shared" si="2"/>
        <v>-10.373289016917276</v>
      </c>
      <c r="Y14" s="9">
        <f t="shared" si="2"/>
        <v>-7.946561449507017</v>
      </c>
      <c r="Z14" s="9">
        <f t="shared" si="2"/>
        <v>-6.157789843079408</v>
      </c>
    </row>
    <row r="15" spans="2:26" s="2" customFormat="1" ht="20.25" customHeight="1">
      <c r="B15" s="41"/>
      <c r="C15" s="2" t="s">
        <v>24</v>
      </c>
      <c r="D15" s="2">
        <v>9</v>
      </c>
      <c r="E15" s="2">
        <v>11</v>
      </c>
      <c r="F15" s="2">
        <v>19</v>
      </c>
      <c r="G15" s="2">
        <v>3</v>
      </c>
      <c r="H15" s="2">
        <v>1</v>
      </c>
      <c r="I15" s="2">
        <v>20</v>
      </c>
      <c r="J15" s="2">
        <v>16</v>
      </c>
      <c r="K15" s="2">
        <v>4</v>
      </c>
      <c r="L15" s="2">
        <v>5</v>
      </c>
      <c r="M15" s="2">
        <v>12</v>
      </c>
      <c r="N15" s="2">
        <v>14</v>
      </c>
      <c r="O15" s="2">
        <v>7</v>
      </c>
      <c r="P15" s="2">
        <v>13</v>
      </c>
      <c r="Q15" s="2">
        <v>8</v>
      </c>
      <c r="R15" s="2">
        <v>6</v>
      </c>
      <c r="S15" s="2">
        <v>25</v>
      </c>
      <c r="T15" s="2">
        <v>2</v>
      </c>
      <c r="U15" s="2">
        <v>18</v>
      </c>
      <c r="V15" s="2">
        <v>27</v>
      </c>
      <c r="W15" s="2">
        <v>22</v>
      </c>
      <c r="X15" s="2">
        <v>26</v>
      </c>
      <c r="Y15" s="2">
        <v>24</v>
      </c>
      <c r="Z15" s="2">
        <v>23</v>
      </c>
    </row>
    <row r="16" spans="2:26" s="2" customFormat="1" ht="20.25" customHeight="1">
      <c r="B16" s="41" t="s">
        <v>105</v>
      </c>
      <c r="C16" s="2" t="s">
        <v>25</v>
      </c>
      <c r="D16" s="9">
        <v>12045.219448244416</v>
      </c>
      <c r="E16" s="9">
        <v>14295.504445964436</v>
      </c>
      <c r="F16" s="9">
        <v>12602.190492476062</v>
      </c>
      <c r="G16" s="9">
        <v>12832.988486092114</v>
      </c>
      <c r="H16" s="9">
        <v>12391.627336981306</v>
      </c>
      <c r="I16" s="9">
        <v>13064.777701778385</v>
      </c>
      <c r="J16" s="9">
        <v>13131.309279525765</v>
      </c>
      <c r="K16" s="9">
        <v>12783.266073871411</v>
      </c>
      <c r="L16" s="9">
        <v>13563.284883720931</v>
      </c>
      <c r="M16" s="9">
        <v>12272.683538531692</v>
      </c>
      <c r="N16" s="9">
        <v>12281.132580939353</v>
      </c>
      <c r="O16" s="9">
        <v>11686.75672594619</v>
      </c>
      <c r="P16" s="9">
        <v>12027.317031463746</v>
      </c>
      <c r="Q16" s="9">
        <v>12265.087779297768</v>
      </c>
      <c r="R16" s="9">
        <v>12320.917692658459</v>
      </c>
      <c r="S16" s="9">
        <v>12226.88554491564</v>
      </c>
      <c r="T16" s="9">
        <v>10979.3764249886</v>
      </c>
      <c r="U16" s="9">
        <v>11637.824897400818</v>
      </c>
      <c r="V16" s="9">
        <v>10582.677838577292</v>
      </c>
      <c r="W16" s="9">
        <v>10952.268581851346</v>
      </c>
      <c r="X16" s="9">
        <v>9817.342111263111</v>
      </c>
      <c r="Y16" s="9">
        <v>11251.027701778386</v>
      </c>
      <c r="Z16" s="9">
        <v>10085.129388964888</v>
      </c>
    </row>
    <row r="17" spans="2:26" s="2" customFormat="1" ht="20.25" customHeight="1">
      <c r="B17" s="41"/>
      <c r="C17" s="2" t="s">
        <v>18</v>
      </c>
      <c r="D17" s="9">
        <f aca="true" t="shared" si="3" ref="D17:Z17">(D16/12281.1-1)*100</f>
        <v>-1.9206793508365294</v>
      </c>
      <c r="E17" s="9">
        <f t="shared" si="3"/>
        <v>16.402475722569122</v>
      </c>
      <c r="F17" s="9">
        <f t="shared" si="3"/>
        <v>2.6145092253630597</v>
      </c>
      <c r="G17" s="9">
        <f t="shared" si="3"/>
        <v>4.4938033734120975</v>
      </c>
      <c r="H17" s="9">
        <f t="shared" si="3"/>
        <v>0.8999791303816895</v>
      </c>
      <c r="I17" s="9">
        <f t="shared" si="3"/>
        <v>6.3811686394409595</v>
      </c>
      <c r="J17" s="9">
        <f t="shared" si="3"/>
        <v>6.922908204686595</v>
      </c>
      <c r="K17" s="9">
        <f t="shared" si="3"/>
        <v>4.088934003235956</v>
      </c>
      <c r="L17" s="9">
        <f t="shared" si="3"/>
        <v>10.44030977453918</v>
      </c>
      <c r="M17" s="9">
        <f t="shared" si="3"/>
        <v>-0.06853182099574306</v>
      </c>
      <c r="N17" s="9">
        <f t="shared" si="3"/>
        <v>0.00026529333163605173</v>
      </c>
      <c r="O17" s="9">
        <f t="shared" si="3"/>
        <v>-4.83949543651473</v>
      </c>
      <c r="P17" s="9">
        <f t="shared" si="3"/>
        <v>-2.066451446012607</v>
      </c>
      <c r="Q17" s="9">
        <f t="shared" si="3"/>
        <v>-0.1303809976486825</v>
      </c>
      <c r="R17" s="9">
        <f t="shared" si="3"/>
        <v>0.32421926910828347</v>
      </c>
      <c r="S17" s="9">
        <f t="shared" si="3"/>
        <v>-0.44144624735862337</v>
      </c>
      <c r="T17" s="9">
        <f t="shared" si="3"/>
        <v>-10.599405387232409</v>
      </c>
      <c r="U17" s="9">
        <f t="shared" si="3"/>
        <v>-5.237927405518905</v>
      </c>
      <c r="V17" s="9">
        <f t="shared" si="3"/>
        <v>-13.829560555835451</v>
      </c>
      <c r="W17" s="9">
        <f t="shared" si="3"/>
        <v>-10.820133523451926</v>
      </c>
      <c r="X17" s="9">
        <f t="shared" si="3"/>
        <v>-20.061377960743656</v>
      </c>
      <c r="Y17" s="9">
        <f t="shared" si="3"/>
        <v>-8.387459577901113</v>
      </c>
      <c r="Z17" s="9">
        <f t="shared" si="3"/>
        <v>-17.8808951236869</v>
      </c>
    </row>
    <row r="18" spans="2:26" s="2" customFormat="1" ht="20.25" customHeight="1">
      <c r="B18" s="41"/>
      <c r="C18" s="2" t="s">
        <v>24</v>
      </c>
      <c r="D18" s="13">
        <v>17</v>
      </c>
      <c r="E18" s="13">
        <v>1</v>
      </c>
      <c r="F18" s="13">
        <v>8</v>
      </c>
      <c r="G18" s="13">
        <v>6</v>
      </c>
      <c r="H18" s="13">
        <v>9</v>
      </c>
      <c r="I18" s="13">
        <v>5</v>
      </c>
      <c r="J18" s="13">
        <v>4</v>
      </c>
      <c r="K18" s="13">
        <v>7</v>
      </c>
      <c r="L18" s="13">
        <v>3</v>
      </c>
      <c r="M18" s="13">
        <v>12</v>
      </c>
      <c r="N18" s="13">
        <v>11</v>
      </c>
      <c r="O18" s="13">
        <v>20</v>
      </c>
      <c r="P18" s="13">
        <v>18</v>
      </c>
      <c r="Q18" s="13">
        <v>13</v>
      </c>
      <c r="R18" s="13">
        <v>10</v>
      </c>
      <c r="S18" s="13">
        <v>14</v>
      </c>
      <c r="T18" s="13">
        <v>23</v>
      </c>
      <c r="U18" s="13">
        <v>21</v>
      </c>
      <c r="V18" s="13">
        <v>25</v>
      </c>
      <c r="W18" s="13">
        <v>24</v>
      </c>
      <c r="X18" s="13">
        <v>27</v>
      </c>
      <c r="Y18" s="13">
        <v>22</v>
      </c>
      <c r="Z18" s="13">
        <v>26</v>
      </c>
    </row>
    <row r="19" spans="2:26" s="2" customFormat="1" ht="20.25" customHeight="1">
      <c r="B19" s="41" t="s">
        <v>106</v>
      </c>
      <c r="C19" s="2" t="s">
        <v>25</v>
      </c>
      <c r="D19" s="9">
        <v>12174.236923076922</v>
      </c>
      <c r="E19" s="9">
        <v>10049.105128205128</v>
      </c>
      <c r="F19" s="9">
        <v>11820.388205128205</v>
      </c>
      <c r="G19" s="9">
        <v>9201.12</v>
      </c>
      <c r="H19" s="9">
        <v>11044.753846153846</v>
      </c>
      <c r="I19" s="9">
        <v>11594.15794871795</v>
      </c>
      <c r="J19" s="9">
        <v>10978.88358974359</v>
      </c>
      <c r="K19" s="9">
        <v>10153.99282051282</v>
      </c>
      <c r="L19" s="9">
        <v>10765.852307692307</v>
      </c>
      <c r="M19" s="9">
        <v>12318.583076923076</v>
      </c>
      <c r="N19" s="9">
        <v>12668.098974358976</v>
      </c>
      <c r="O19" s="9">
        <v>9617.476410256413</v>
      </c>
      <c r="P19" s="9">
        <v>9303.086666666666</v>
      </c>
      <c r="Q19" s="9">
        <v>9282.937435897435</v>
      </c>
      <c r="R19" s="9">
        <v>8988.706666666667</v>
      </c>
      <c r="S19" s="9">
        <v>9213.309230769231</v>
      </c>
      <c r="T19" s="9">
        <v>8583.993333333334</v>
      </c>
      <c r="U19" s="9">
        <v>8274.795384615387</v>
      </c>
      <c r="V19" s="9">
        <v>8046.922051282051</v>
      </c>
      <c r="W19" s="9">
        <v>8856.286153846153</v>
      </c>
      <c r="X19" s="9">
        <v>8679.083076923078</v>
      </c>
      <c r="Y19" s="9">
        <v>8162.871794871795</v>
      </c>
      <c r="Z19" s="9">
        <v>7223.700512820514</v>
      </c>
    </row>
    <row r="20" spans="2:26" s="2" customFormat="1" ht="20.25" customHeight="1">
      <c r="B20" s="41"/>
      <c r="C20" s="2" t="s">
        <v>18</v>
      </c>
      <c r="D20" s="9">
        <f aca="true" t="shared" si="4" ref="D20:Z20">(D19/12668.1-1)*100</f>
        <v>-3.898477884789975</v>
      </c>
      <c r="E20" s="9">
        <f t="shared" si="4"/>
        <v>-20.673935884583106</v>
      </c>
      <c r="F20" s="9">
        <f t="shared" si="4"/>
        <v>-6.691704319288572</v>
      </c>
      <c r="G20" s="9">
        <f t="shared" si="4"/>
        <v>-27.367797854453315</v>
      </c>
      <c r="H20" s="9">
        <f t="shared" si="4"/>
        <v>-12.814440633134838</v>
      </c>
      <c r="I20" s="9">
        <f t="shared" si="4"/>
        <v>-8.477530579029613</v>
      </c>
      <c r="J20" s="9">
        <f t="shared" si="4"/>
        <v>-13.334410134561702</v>
      </c>
      <c r="K20" s="9">
        <f t="shared" si="4"/>
        <v>-19.845968846845075</v>
      </c>
      <c r="L20" s="9">
        <f t="shared" si="4"/>
        <v>-15.016045755146346</v>
      </c>
      <c r="M20" s="9">
        <f t="shared" si="4"/>
        <v>-2.7590319233107063</v>
      </c>
      <c r="N20" s="9">
        <f t="shared" si="4"/>
        <v>-8.09624982611723E-06</v>
      </c>
      <c r="O20" s="9">
        <f t="shared" si="4"/>
        <v>-24.081145473619458</v>
      </c>
      <c r="P20" s="9">
        <f t="shared" si="4"/>
        <v>-26.56288893625196</v>
      </c>
      <c r="Q20" s="9">
        <f t="shared" si="4"/>
        <v>-26.721943812430947</v>
      </c>
      <c r="R20" s="9">
        <f t="shared" si="4"/>
        <v>-29.04455548451096</v>
      </c>
      <c r="S20" s="9">
        <f t="shared" si="4"/>
        <v>-27.271577973261728</v>
      </c>
      <c r="T20" s="9">
        <f t="shared" si="4"/>
        <v>-32.239299237191574</v>
      </c>
      <c r="U20" s="9">
        <f t="shared" si="4"/>
        <v>-34.68005948314754</v>
      </c>
      <c r="V20" s="9">
        <f t="shared" si="4"/>
        <v>-36.478855935127996</v>
      </c>
      <c r="W20" s="9">
        <f t="shared" si="4"/>
        <v>-30.089862301006843</v>
      </c>
      <c r="X20" s="9">
        <f t="shared" si="4"/>
        <v>-31.488675674149412</v>
      </c>
      <c r="Y20" s="9">
        <f t="shared" si="4"/>
        <v>-35.563566794769585</v>
      </c>
      <c r="Z20" s="9">
        <f t="shared" si="4"/>
        <v>-42.97723800080112</v>
      </c>
    </row>
    <row r="21" spans="2:26" s="2" customFormat="1" ht="20.25" customHeight="1">
      <c r="B21" s="41"/>
      <c r="C21" s="2" t="s">
        <v>24</v>
      </c>
      <c r="D21" s="2">
        <v>3</v>
      </c>
      <c r="E21" s="2">
        <v>13</v>
      </c>
      <c r="F21" s="2">
        <v>5</v>
      </c>
      <c r="G21" s="2">
        <v>18</v>
      </c>
      <c r="H21" s="2">
        <v>8</v>
      </c>
      <c r="I21" s="2">
        <v>6</v>
      </c>
      <c r="J21" s="2">
        <v>9</v>
      </c>
      <c r="K21" s="2">
        <v>12</v>
      </c>
      <c r="L21" s="2">
        <v>10</v>
      </c>
      <c r="M21" s="2">
        <v>2</v>
      </c>
      <c r="N21" s="2">
        <v>1</v>
      </c>
      <c r="O21" s="2">
        <v>14</v>
      </c>
      <c r="P21" s="2">
        <v>15</v>
      </c>
      <c r="Q21" s="2">
        <v>16</v>
      </c>
      <c r="R21" s="2">
        <v>19</v>
      </c>
      <c r="S21" s="2">
        <v>17</v>
      </c>
      <c r="T21" s="2">
        <v>23</v>
      </c>
      <c r="U21" s="2">
        <v>24</v>
      </c>
      <c r="V21" s="2">
        <v>26</v>
      </c>
      <c r="W21" s="2">
        <v>20</v>
      </c>
      <c r="X21" s="2">
        <v>21</v>
      </c>
      <c r="Y21" s="2">
        <v>25</v>
      </c>
      <c r="Z21" s="2">
        <v>27</v>
      </c>
    </row>
    <row r="22" spans="2:26" s="2" customFormat="1" ht="20.25" customHeight="1">
      <c r="B22" s="42" t="s">
        <v>107</v>
      </c>
      <c r="C22" s="2" t="s">
        <v>25</v>
      </c>
      <c r="D22" s="9">
        <v>12338.5</v>
      </c>
      <c r="E22" s="9">
        <v>12717.9</v>
      </c>
      <c r="F22" s="9">
        <v>12938.5</v>
      </c>
      <c r="G22" s="9">
        <v>13789.7</v>
      </c>
      <c r="H22" s="9">
        <v>12510.3</v>
      </c>
      <c r="I22" s="9">
        <v>13428.2</v>
      </c>
      <c r="J22" s="9">
        <v>12471.8</v>
      </c>
      <c r="K22" s="9">
        <v>12797.4</v>
      </c>
      <c r="L22" s="9">
        <v>12241</v>
      </c>
      <c r="M22" s="9">
        <v>12235.9</v>
      </c>
      <c r="N22" s="9">
        <v>11528.2</v>
      </c>
      <c r="O22" s="9">
        <v>13643.6</v>
      </c>
      <c r="P22" s="9">
        <v>12238.5</v>
      </c>
      <c r="Q22" s="9">
        <v>12251.3</v>
      </c>
      <c r="R22" s="9">
        <v>11687.2</v>
      </c>
      <c r="S22" s="9">
        <v>12559</v>
      </c>
      <c r="T22" s="9">
        <v>12502.6</v>
      </c>
      <c r="U22" s="9">
        <v>12451.3</v>
      </c>
      <c r="V22" s="9">
        <v>12459</v>
      </c>
      <c r="W22" s="9">
        <v>11025.6</v>
      </c>
      <c r="X22" s="9">
        <v>12976.9</v>
      </c>
      <c r="Y22" s="9">
        <v>10648.7</v>
      </c>
      <c r="Z22" s="9">
        <v>9351.3</v>
      </c>
    </row>
    <row r="23" spans="2:26" s="2" customFormat="1" ht="20.25" customHeight="1">
      <c r="B23" s="42"/>
      <c r="C23" s="2" t="s">
        <v>18</v>
      </c>
      <c r="D23" s="9">
        <f aca="true" t="shared" si="5" ref="D23:Z23">(D22/11528.2-1)*100</f>
        <v>7.028850991481761</v>
      </c>
      <c r="E23" s="9">
        <f t="shared" si="5"/>
        <v>10.319911174337705</v>
      </c>
      <c r="F23" s="9">
        <f t="shared" si="5"/>
        <v>12.233479641227586</v>
      </c>
      <c r="G23" s="9">
        <f t="shared" si="5"/>
        <v>19.61711281900036</v>
      </c>
      <c r="H23" s="9">
        <f t="shared" si="5"/>
        <v>8.519109661525647</v>
      </c>
      <c r="I23" s="9">
        <f t="shared" si="5"/>
        <v>16.48132405752849</v>
      </c>
      <c r="J23" s="9">
        <f t="shared" si="5"/>
        <v>8.18514598983362</v>
      </c>
      <c r="K23" s="9">
        <f t="shared" si="5"/>
        <v>11.009524470429021</v>
      </c>
      <c r="L23" s="9">
        <f t="shared" si="5"/>
        <v>6.183098835898049</v>
      </c>
      <c r="M23" s="9">
        <f t="shared" si="5"/>
        <v>6.138859492375204</v>
      </c>
      <c r="N23" s="9">
        <f t="shared" si="5"/>
        <v>0</v>
      </c>
      <c r="O23" s="9">
        <f t="shared" si="5"/>
        <v>18.34978574278725</v>
      </c>
      <c r="P23" s="9">
        <f t="shared" si="5"/>
        <v>6.161412883190787</v>
      </c>
      <c r="Q23" s="9">
        <f t="shared" si="5"/>
        <v>6.272444961052015</v>
      </c>
      <c r="R23" s="9">
        <f t="shared" si="5"/>
        <v>1.3792265921826585</v>
      </c>
      <c r="S23" s="9">
        <f t="shared" si="5"/>
        <v>8.941552020263345</v>
      </c>
      <c r="T23" s="9">
        <f t="shared" si="5"/>
        <v>8.452316927187242</v>
      </c>
      <c r="U23" s="9">
        <f t="shared" si="5"/>
        <v>8.007321177633964</v>
      </c>
      <c r="V23" s="9">
        <f t="shared" si="5"/>
        <v>8.074113911972368</v>
      </c>
      <c r="W23" s="9">
        <f t="shared" si="5"/>
        <v>-4.359743932270432</v>
      </c>
      <c r="X23" s="9">
        <f t="shared" si="5"/>
        <v>12.566575874811313</v>
      </c>
      <c r="Y23" s="9">
        <f t="shared" si="5"/>
        <v>-7.629118162419113</v>
      </c>
      <c r="Z23" s="9">
        <f t="shared" si="5"/>
        <v>-18.88326017938621</v>
      </c>
    </row>
    <row r="24" spans="2:26" s="2" customFormat="1" ht="20.25" customHeight="1">
      <c r="B24" s="42"/>
      <c r="C24" s="2" t="s">
        <v>24</v>
      </c>
      <c r="D24" s="13">
        <v>17</v>
      </c>
      <c r="E24" s="13">
        <v>8</v>
      </c>
      <c r="F24" s="13">
        <v>6</v>
      </c>
      <c r="G24" s="13">
        <v>1</v>
      </c>
      <c r="H24" s="13">
        <v>11</v>
      </c>
      <c r="I24" s="13">
        <v>4</v>
      </c>
      <c r="J24" s="13">
        <v>14</v>
      </c>
      <c r="K24" s="13">
        <v>7</v>
      </c>
      <c r="L24" s="13">
        <v>19</v>
      </c>
      <c r="M24" s="13">
        <v>21</v>
      </c>
      <c r="N24" s="13">
        <v>23</v>
      </c>
      <c r="O24" s="13">
        <v>2</v>
      </c>
      <c r="P24" s="13">
        <v>20</v>
      </c>
      <c r="Q24" s="13">
        <v>18</v>
      </c>
      <c r="R24" s="13">
        <v>22</v>
      </c>
      <c r="S24" s="13">
        <v>9</v>
      </c>
      <c r="T24" s="13">
        <v>12</v>
      </c>
      <c r="U24" s="13">
        <v>16</v>
      </c>
      <c r="V24" s="13">
        <v>15</v>
      </c>
      <c r="W24" s="13">
        <v>24</v>
      </c>
      <c r="X24" s="13">
        <v>5</v>
      </c>
      <c r="Y24" s="13">
        <v>26</v>
      </c>
      <c r="Z24" s="13">
        <v>27</v>
      </c>
    </row>
    <row r="25" spans="2:26" s="2" customFormat="1" ht="20.25" customHeight="1">
      <c r="B25" s="42" t="s">
        <v>108</v>
      </c>
      <c r="C25" s="2" t="s">
        <v>25</v>
      </c>
      <c r="D25" s="9">
        <v>12997.366107017844</v>
      </c>
      <c r="E25" s="9">
        <v>12650.52595566326</v>
      </c>
      <c r="F25" s="9">
        <v>12973.704523629625</v>
      </c>
      <c r="G25" s="9">
        <v>12767.845454622078</v>
      </c>
      <c r="H25" s="9">
        <v>12219.129783545684</v>
      </c>
      <c r="I25" s="9">
        <v>11625.203470836786</v>
      </c>
      <c r="J25" s="9">
        <v>12335.074682275852</v>
      </c>
      <c r="K25" s="9">
        <v>11834.741894058609</v>
      </c>
      <c r="L25" s="9">
        <v>10997.061966066118</v>
      </c>
      <c r="M25" s="9">
        <v>11196.670816993093</v>
      </c>
      <c r="N25" s="9">
        <v>11295.876296205774</v>
      </c>
      <c r="O25" s="9">
        <v>11422.557553155139</v>
      </c>
      <c r="P25" s="9">
        <v>12646.15435306754</v>
      </c>
      <c r="Q25" s="9">
        <v>11273.103983760957</v>
      </c>
      <c r="R25" s="9">
        <v>11936.064711780144</v>
      </c>
      <c r="S25" s="9">
        <v>12517.576005414934</v>
      </c>
      <c r="T25" s="9">
        <v>11716.978576833464</v>
      </c>
      <c r="U25" s="9">
        <v>11885.844718738046</v>
      </c>
      <c r="V25" s="9">
        <v>12906.607982270674</v>
      </c>
      <c r="W25" s="9">
        <v>11834.070260356035</v>
      </c>
      <c r="X25" s="9">
        <v>11652.793472628173</v>
      </c>
      <c r="Y25" s="9">
        <v>12560.336789984694</v>
      </c>
      <c r="Z25" s="9">
        <v>12216.567786890007</v>
      </c>
    </row>
    <row r="26" spans="2:26" s="2" customFormat="1" ht="20.25" customHeight="1">
      <c r="B26" s="42"/>
      <c r="C26" s="2" t="s">
        <v>18</v>
      </c>
      <c r="D26" s="9">
        <f aca="true" t="shared" si="6" ref="D26:Z26">(D25/11295.9-1)*100</f>
        <v>15.062687408863784</v>
      </c>
      <c r="E26" s="9">
        <f t="shared" si="6"/>
        <v>11.992191464719593</v>
      </c>
      <c r="F26" s="9">
        <f t="shared" si="6"/>
        <v>14.853216863017792</v>
      </c>
      <c r="G26" s="9">
        <f t="shared" si="6"/>
        <v>13.03079395729494</v>
      </c>
      <c r="H26" s="9">
        <f t="shared" si="6"/>
        <v>8.173140551400815</v>
      </c>
      <c r="I26" s="9">
        <f t="shared" si="6"/>
        <v>2.915247752164829</v>
      </c>
      <c r="J26" s="9">
        <f t="shared" si="6"/>
        <v>9.199574024874968</v>
      </c>
      <c r="K26" s="9">
        <f t="shared" si="6"/>
        <v>4.770243132982843</v>
      </c>
      <c r="L26" s="9">
        <f t="shared" si="6"/>
        <v>-2.64554425883623</v>
      </c>
      <c r="M26" s="9">
        <f t="shared" si="6"/>
        <v>-0.8784530936614687</v>
      </c>
      <c r="N26" s="9">
        <f t="shared" si="6"/>
        <v>-0.0002098442286713187</v>
      </c>
      <c r="O26" s="9">
        <f t="shared" si="6"/>
        <v>1.1212701347846465</v>
      </c>
      <c r="P26" s="9">
        <f t="shared" si="6"/>
        <v>11.95349067420517</v>
      </c>
      <c r="Q26" s="9">
        <f t="shared" si="6"/>
        <v>-0.2018078793105671</v>
      </c>
      <c r="R26" s="9">
        <f t="shared" si="6"/>
        <v>5.667230692376379</v>
      </c>
      <c r="S26" s="9">
        <f t="shared" si="6"/>
        <v>10.815216188306675</v>
      </c>
      <c r="T26" s="9">
        <f t="shared" si="6"/>
        <v>3.72771161955634</v>
      </c>
      <c r="U26" s="9">
        <f t="shared" si="6"/>
        <v>5.222644665215226</v>
      </c>
      <c r="V26" s="9">
        <f t="shared" si="6"/>
        <v>14.25922664215047</v>
      </c>
      <c r="W26" s="9">
        <f t="shared" si="6"/>
        <v>4.76429731456578</v>
      </c>
      <c r="X26" s="9">
        <f t="shared" si="6"/>
        <v>3.1594956809831265</v>
      </c>
      <c r="Y26" s="9">
        <f t="shared" si="6"/>
        <v>11.193767561546174</v>
      </c>
      <c r="Z26" s="9">
        <f t="shared" si="6"/>
        <v>8.150459785320407</v>
      </c>
    </row>
    <row r="27" spans="2:26" s="2" customFormat="1" ht="20.25" customHeight="1">
      <c r="B27" s="43"/>
      <c r="C27" s="18" t="s">
        <v>24</v>
      </c>
      <c r="D27" s="21">
        <v>2</v>
      </c>
      <c r="E27" s="21">
        <v>7</v>
      </c>
      <c r="F27" s="21">
        <v>3</v>
      </c>
      <c r="G27" s="21">
        <v>6</v>
      </c>
      <c r="H27" s="21">
        <v>12</v>
      </c>
      <c r="I27" s="21">
        <v>21</v>
      </c>
      <c r="J27" s="21">
        <v>11</v>
      </c>
      <c r="K27" s="21">
        <v>17</v>
      </c>
      <c r="L27" s="21">
        <v>27</v>
      </c>
      <c r="M27" s="21">
        <v>25</v>
      </c>
      <c r="N27" s="21">
        <v>23</v>
      </c>
      <c r="O27" s="21">
        <v>22</v>
      </c>
      <c r="P27" s="21">
        <v>8</v>
      </c>
      <c r="Q27" s="21">
        <v>24</v>
      </c>
      <c r="R27" s="21">
        <v>15</v>
      </c>
      <c r="S27" s="21">
        <v>10</v>
      </c>
      <c r="T27" s="21">
        <v>19</v>
      </c>
      <c r="U27" s="21">
        <v>16</v>
      </c>
      <c r="V27" s="21">
        <v>4</v>
      </c>
      <c r="W27" s="21">
        <v>18</v>
      </c>
      <c r="X27" s="21">
        <v>20</v>
      </c>
      <c r="Y27" s="21">
        <v>9</v>
      </c>
      <c r="Z27" s="21">
        <v>13</v>
      </c>
    </row>
    <row r="31" spans="4:26" ht="19.5" customHeight="1"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</sheetData>
  <mergeCells count="6">
    <mergeCell ref="B22:B24"/>
    <mergeCell ref="B25:B27"/>
    <mergeCell ref="B3:B12"/>
    <mergeCell ref="B13:B15"/>
    <mergeCell ref="B16:B18"/>
    <mergeCell ref="B19:B21"/>
  </mergeCells>
  <printOptions/>
  <pageMargins left="0.3541666666666667" right="0.3541666666666667" top="0.5902777777777778" bottom="0.19652777777777777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workbookViewId="0" topLeftCell="A1">
      <selection activeCell="H5" sqref="H5"/>
    </sheetView>
  </sheetViews>
  <sheetFormatPr defaultColWidth="9.00390625" defaultRowHeight="14.25"/>
  <cols>
    <col min="1" max="1" width="5.625" style="2" customWidth="1"/>
    <col min="2" max="2" width="7.625" style="2" customWidth="1"/>
    <col min="3" max="3" width="8.25390625" style="2" customWidth="1"/>
    <col min="4" max="4" width="12.875" style="2" customWidth="1"/>
    <col min="5" max="5" width="9.00390625" style="2" bestFit="1" customWidth="1"/>
    <col min="6" max="6" width="12.25390625" style="2" bestFit="1" customWidth="1"/>
    <col min="7" max="234" width="9.00390625" style="2" bestFit="1" customWidth="1"/>
    <col min="235" max="16384" width="9.00390625" style="2" customWidth="1"/>
  </cols>
  <sheetData>
    <row r="1" s="1" customFormat="1" ht="21.75" customHeight="1">
      <c r="F1" s="32" t="s">
        <v>110</v>
      </c>
    </row>
    <row r="2" spans="2:6" ht="17.25" customHeight="1" hidden="1">
      <c r="B2" s="8"/>
      <c r="E2" s="2">
        <v>13</v>
      </c>
      <c r="F2" s="2">
        <v>19</v>
      </c>
    </row>
    <row r="3" spans="2:6" ht="19.5" customHeight="1">
      <c r="B3" s="45" t="s">
        <v>5</v>
      </c>
      <c r="C3" s="17" t="s">
        <v>47</v>
      </c>
      <c r="D3" s="17" t="s">
        <v>109</v>
      </c>
      <c r="E3" s="17" t="s">
        <v>111</v>
      </c>
      <c r="F3" s="17" t="s">
        <v>112</v>
      </c>
    </row>
    <row r="4" spans="2:6" ht="19.5" customHeight="1">
      <c r="B4" s="42"/>
      <c r="C4" s="17" t="s">
        <v>0</v>
      </c>
      <c r="D4" s="17"/>
      <c r="E4" s="17">
        <v>7011</v>
      </c>
      <c r="F4" s="17">
        <v>7006</v>
      </c>
    </row>
    <row r="5" spans="2:6" ht="19.5" customHeight="1">
      <c r="B5" s="42"/>
      <c r="C5" s="2" t="s">
        <v>103</v>
      </c>
      <c r="E5" s="2">
        <v>7113</v>
      </c>
      <c r="F5" s="2">
        <v>7103</v>
      </c>
    </row>
    <row r="6" spans="2:6" ht="19.5" customHeight="1">
      <c r="B6" s="42"/>
      <c r="C6" s="2" t="s">
        <v>58</v>
      </c>
      <c r="E6" s="2">
        <v>7605</v>
      </c>
      <c r="F6" s="2">
        <v>7612</v>
      </c>
    </row>
    <row r="7" spans="2:6" ht="19.5" customHeight="1">
      <c r="B7" s="42"/>
      <c r="C7" s="2" t="s">
        <v>104</v>
      </c>
      <c r="E7" s="2">
        <v>7302</v>
      </c>
      <c r="F7" s="2">
        <v>7316</v>
      </c>
    </row>
    <row r="8" spans="2:6" ht="19.5" customHeight="1">
      <c r="B8" s="42"/>
      <c r="C8" s="18" t="s">
        <v>113</v>
      </c>
      <c r="D8" s="18"/>
      <c r="E8" s="18">
        <v>7524</v>
      </c>
      <c r="F8" s="18">
        <v>7511</v>
      </c>
    </row>
    <row r="9" spans="2:6" ht="19.5" customHeight="1">
      <c r="B9" s="42"/>
      <c r="C9" s="2" t="s">
        <v>17</v>
      </c>
      <c r="D9" s="9">
        <f>(D13+D16+D19+D22+D25)/5</f>
        <v>11178.33795641582</v>
      </c>
      <c r="E9" s="9">
        <f>(E13+E16+E19+E22+E25)/5</f>
        <v>11125.58534086493</v>
      </c>
      <c r="F9" s="9">
        <f>(F13+F16+F19+F22+F25)/5</f>
        <v>9842.890217797005</v>
      </c>
    </row>
    <row r="10" spans="2:6" ht="19.5" customHeight="1">
      <c r="B10" s="42"/>
      <c r="C10" s="2" t="s">
        <v>18</v>
      </c>
      <c r="D10" s="9">
        <f>(D9/11178.3-1)*100</f>
        <v>0.0003395544565965025</v>
      </c>
      <c r="E10" s="9">
        <f>(E9/11178.3-1)*100</f>
        <v>-0.4715802862248264</v>
      </c>
      <c r="F10" s="9">
        <f>(F9/11178.3-1)*100</f>
        <v>-11.946447869559718</v>
      </c>
    </row>
    <row r="11" spans="2:6" ht="19.5" customHeight="1">
      <c r="B11" s="42"/>
      <c r="C11" s="2" t="s">
        <v>19</v>
      </c>
      <c r="D11" s="30"/>
      <c r="E11" s="30" t="s">
        <v>21</v>
      </c>
      <c r="F11" s="30" t="s">
        <v>23</v>
      </c>
    </row>
    <row r="12" spans="2:6" ht="19.5" customHeight="1">
      <c r="B12" s="43"/>
      <c r="C12" s="18" t="s">
        <v>24</v>
      </c>
      <c r="D12" s="18">
        <v>23</v>
      </c>
      <c r="E12" s="18">
        <v>24</v>
      </c>
      <c r="F12" s="18">
        <v>25</v>
      </c>
    </row>
    <row r="13" spans="2:6" ht="19.5" customHeight="1">
      <c r="B13" s="42" t="s">
        <v>0</v>
      </c>
      <c r="C13" s="2" t="s">
        <v>25</v>
      </c>
      <c r="D13" s="9">
        <v>11519.772363725853</v>
      </c>
      <c r="E13" s="9">
        <v>10689.8729543497</v>
      </c>
      <c r="F13" s="9">
        <v>10048.065091669745</v>
      </c>
    </row>
    <row r="14" spans="2:6" ht="19.5" customHeight="1">
      <c r="B14" s="42"/>
      <c r="C14" s="2" t="s">
        <v>18</v>
      </c>
      <c r="D14" s="9">
        <f>(D13/11519.8-1)*100</f>
        <v>-0.00023990237804083492</v>
      </c>
      <c r="E14" s="9">
        <f>(E13/11519.8-1)*100</f>
        <v>-7.204352902396738</v>
      </c>
      <c r="F14" s="9">
        <f>(F13/11519.8-1)*100</f>
        <v>-12.77569843513129</v>
      </c>
    </row>
    <row r="15" spans="2:6" ht="19.5" customHeight="1">
      <c r="B15" s="42"/>
      <c r="C15" s="2" t="s">
        <v>24</v>
      </c>
      <c r="D15" s="2">
        <v>22</v>
      </c>
      <c r="E15" s="2">
        <v>24</v>
      </c>
      <c r="F15" s="2">
        <v>25</v>
      </c>
    </row>
    <row r="16" spans="2:6" ht="19.5" customHeight="1">
      <c r="B16" s="42" t="s">
        <v>103</v>
      </c>
      <c r="C16" s="2" t="s">
        <v>25</v>
      </c>
      <c r="D16" s="9">
        <v>11830.8</v>
      </c>
      <c r="E16" s="9">
        <v>10659</v>
      </c>
      <c r="F16" s="9">
        <v>10176.9</v>
      </c>
    </row>
    <row r="17" spans="2:6" ht="19.5" customHeight="1">
      <c r="B17" s="42"/>
      <c r="C17" s="2" t="s">
        <v>18</v>
      </c>
      <c r="D17" s="9">
        <f>(D16/11830.8-1)*100</f>
        <v>0</v>
      </c>
      <c r="E17" s="9">
        <f>(E16/11830.8-1)*100</f>
        <v>-9.9046556445887</v>
      </c>
      <c r="F17" s="9">
        <f>(F16/11830.8-1)*100</f>
        <v>-13.979612536768437</v>
      </c>
    </row>
    <row r="18" spans="2:6" ht="19.5" customHeight="1">
      <c r="B18" s="42"/>
      <c r="C18" s="2" t="s">
        <v>24</v>
      </c>
      <c r="D18" s="2">
        <v>18</v>
      </c>
      <c r="E18" s="2">
        <v>24</v>
      </c>
      <c r="F18" s="2">
        <v>25</v>
      </c>
    </row>
    <row r="19" spans="2:6" ht="19.5" customHeight="1">
      <c r="B19" s="42" t="s">
        <v>114</v>
      </c>
      <c r="C19" s="2" t="s">
        <v>25</v>
      </c>
      <c r="D19" s="9">
        <v>11770.5499058987</v>
      </c>
      <c r="E19" s="9">
        <v>12320.11528734203</v>
      </c>
      <c r="F19" s="9">
        <v>10483.727376750634</v>
      </c>
    </row>
    <row r="20" spans="2:6" ht="19.5" customHeight="1">
      <c r="B20" s="42"/>
      <c r="C20" s="2" t="s">
        <v>18</v>
      </c>
      <c r="D20" s="9">
        <f>(D19/11770.5-1)*100</f>
        <v>0.00042399132322845645</v>
      </c>
      <c r="E20" s="9">
        <f>(E19/11770.5-1)*100</f>
        <v>4.66943024801012</v>
      </c>
      <c r="F20" s="9">
        <f>(F19/11770.5-1)*100</f>
        <v>-10.932183197394895</v>
      </c>
    </row>
    <row r="21" spans="2:6" ht="19.5" customHeight="1">
      <c r="B21" s="42"/>
      <c r="C21" s="2" t="s">
        <v>24</v>
      </c>
      <c r="D21" s="2">
        <v>19</v>
      </c>
      <c r="E21" s="2">
        <v>17</v>
      </c>
      <c r="F21" s="2">
        <v>25</v>
      </c>
    </row>
    <row r="22" spans="2:6" ht="19.5" customHeight="1">
      <c r="B22" s="42" t="s">
        <v>115</v>
      </c>
      <c r="C22" s="2" t="s">
        <v>25</v>
      </c>
      <c r="D22" s="9">
        <v>10744.44863019682</v>
      </c>
      <c r="E22" s="9">
        <v>11260.85273267218</v>
      </c>
      <c r="F22" s="9">
        <v>8905.911709609667</v>
      </c>
    </row>
    <row r="23" spans="2:6" ht="19.5" customHeight="1">
      <c r="B23" s="42"/>
      <c r="C23" s="2" t="s">
        <v>18</v>
      </c>
      <c r="D23" s="9">
        <f>(D22/10744.4-1)*100</f>
        <v>0.00045260970200633466</v>
      </c>
      <c r="E23" s="9">
        <f>(E22/10744.4-1)*100</f>
        <v>4.806715430104802</v>
      </c>
      <c r="F23" s="9">
        <f>(F22/10744.4-1)*100</f>
        <v>-17.11113035991151</v>
      </c>
    </row>
    <row r="24" spans="2:6" ht="19.5" customHeight="1">
      <c r="B24" s="42"/>
      <c r="C24" s="2" t="s">
        <v>24</v>
      </c>
      <c r="D24" s="13">
        <v>22</v>
      </c>
      <c r="E24" s="13">
        <v>20</v>
      </c>
      <c r="F24" s="13">
        <v>25</v>
      </c>
    </row>
    <row r="25" spans="2:6" ht="19.5" customHeight="1">
      <c r="B25" s="42" t="s">
        <v>113</v>
      </c>
      <c r="C25" s="2" t="s">
        <v>25</v>
      </c>
      <c r="D25" s="9">
        <v>10026.118882257733</v>
      </c>
      <c r="E25" s="9">
        <v>10698.08572996073</v>
      </c>
      <c r="F25" s="9">
        <v>9599.84691095498</v>
      </c>
    </row>
    <row r="26" spans="2:6" ht="19.5" customHeight="1">
      <c r="B26" s="42"/>
      <c r="C26" s="2" t="s">
        <v>18</v>
      </c>
      <c r="D26" s="9">
        <f>(D25/10026.1-1)*100</f>
        <v>0.00018833103332394074</v>
      </c>
      <c r="E26" s="9">
        <f>(E25/10026.1-1)*100</f>
        <v>6.702364129230021</v>
      </c>
      <c r="F26" s="9">
        <f>(F25/10026.1-1)*100</f>
        <v>-4.251434646024077</v>
      </c>
    </row>
    <row r="27" spans="2:6" ht="19.5" customHeight="1">
      <c r="B27" s="43"/>
      <c r="C27" s="18" t="s">
        <v>24</v>
      </c>
      <c r="D27" s="21">
        <v>23</v>
      </c>
      <c r="E27" s="21">
        <v>11</v>
      </c>
      <c r="F27" s="21">
        <v>25</v>
      </c>
    </row>
    <row r="28" ht="13.5" customHeight="1"/>
    <row r="29" ht="13.5" customHeight="1"/>
    <row r="30" spans="5:6" ht="13.5" customHeight="1">
      <c r="E30" s="10"/>
      <c r="F30" s="10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</sheetData>
  <mergeCells count="6">
    <mergeCell ref="B22:B24"/>
    <mergeCell ref="B25:B27"/>
    <mergeCell ref="B3:B12"/>
    <mergeCell ref="B13:B15"/>
    <mergeCell ref="B16:B18"/>
    <mergeCell ref="B19:B21"/>
  </mergeCells>
  <printOptions/>
  <pageMargins left="0.15694444444444444" right="0.15694444444444444" top="0.5902777777777778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wyz</dc:creator>
  <cp:keywords/>
  <dc:description/>
  <cp:lastModifiedBy>lenovo</cp:lastModifiedBy>
  <cp:lastPrinted>2012-12-05T01:14:29Z</cp:lastPrinted>
  <dcterms:created xsi:type="dcterms:W3CDTF">2002-03-08T14:40:21Z</dcterms:created>
  <dcterms:modified xsi:type="dcterms:W3CDTF">2013-07-03T07:32:06Z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